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cb50c3954ea477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85CBCEA-8416-4E4A-AE48-357157E574E4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<sst xmlns="http://schemas.openxmlformats.org/spreadsheetml/2006/main" count="456" uniqueCount="260">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</sst>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504c27eac38431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65" zoomScaleNormal="6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Greater Dandenong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26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Greater Dandenong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1819</v>
      </c>
      <c r="AA4" s="50">
        <f>Z4+0.00001*W4</f>
        <v>1819.00001</v>
      </c>
      <c r="AB4" s="42">
        <f>RANK(AA4,AA$4:AA$17)</f>
        <v>5</v>
      </c>
      <c r="AC4" s="42" t="str">
        <f>VLOOKUP(MATCH(W4,AB$4:AB$17,0),$W$4:$Z$17,3)</f>
        <v>Car, as driver</v>
      </c>
      <c r="AD4" s="42">
        <f>VLOOKUP(MATCH(W4,AB$4:AB$17,0),$W$4:$Z$17,4)</f>
        <v>79117</v>
      </c>
      <c r="AE4" s="51">
        <f>AD4/SUM(AD$4:AD$17)*100</f>
        <v>70.218242169818851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G. Dandenong </v>
      </c>
      <c r="AN4" s="51">
        <f>VLOOKUP(MATCH(AG4,AL$4:AL$82,0),$AG$4:$AJ$82,4)</f>
        <v>20.101495726495727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Greater Dandenong</v>
      </c>
      <c r="D5" s="121"/>
      <c r="E5" s="121"/>
      <c r="F5" s="122">
        <f>T5</f>
        <v>113178</v>
      </c>
      <c r="G5" s="123"/>
      <c r="I5" s="108" t="s">
        <v>139</v>
      </c>
      <c r="J5" s="106" t="str">
        <f>CONCATENATE(ROUNDUP(U10,1),"%")</f>
        <v>38.3%</v>
      </c>
      <c r="L5" s="108" t="s">
        <v>247</v>
      </c>
      <c r="M5" s="106" t="str">
        <f>CONCATENATE(ROUNDUP(T16,1),"%")</f>
        <v>71.9%</v>
      </c>
      <c r="N5" s="34"/>
      <c r="O5" s="81"/>
      <c r="R5" s="36">
        <v>3</v>
      </c>
      <c r="S5" s="39" t="s">
        <v>0</v>
      </c>
      <c r="T5" s="45">
        <f>VLOOKUP($G$3,Data!$A$5:$EN$87,R5)</f>
        <v>113178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1132</v>
      </c>
      <c r="AA5" s="50">
        <f t="shared" ref="AA5:AA17" si="0">Z5+0.00001*W5</f>
        <v>1132.0000199999999</v>
      </c>
      <c r="AB5" s="42">
        <f t="shared" ref="AB5:AB17" si="1">RANK(AA5,AA$4:AA$17)</f>
        <v>6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14647</v>
      </c>
      <c r="AE5" s="51">
        <f t="shared" ref="AE5:AE17" si="4">AD5/SUM(AD$4:AD$17)*100</f>
        <v>12.999565113203696</v>
      </c>
      <c r="AG5" s="49">
        <v>2</v>
      </c>
      <c r="AH5" s="36">
        <v>66</v>
      </c>
      <c r="AI5" s="39" t="s">
        <v>142</v>
      </c>
      <c r="AJ5" s="54">
        <f>VLOOKUP($G$3,Data!$A$5:$EM$87,AH5)</f>
        <v>0</v>
      </c>
      <c r="AK5" s="51">
        <f t="shared" ref="AK5:AK68" si="5">AJ5+0.00001*AH5</f>
        <v>6.600000000000001E-4</v>
      </c>
      <c r="AL5" s="42">
        <f t="shared" ref="AL5:AL68" si="6">RANK(AK5,AK$4:AK$82)</f>
        <v>78</v>
      </c>
      <c r="AM5" s="42" t="str">
        <f t="shared" ref="AM5:AM68" si="7">VLOOKUP(MATCH(AG5,AL$4:AL$82,0),$AG$4:$AJ$82,3)</f>
        <v xml:space="preserve">Kingston </v>
      </c>
      <c r="AN5" s="51">
        <f t="shared" ref="AN5:AN68" si="8">VLOOKUP(MATCH(AG5,AL$4:AL$82,0),$AG$4:$AJ$82,4)</f>
        <v>9.1786625583746577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61.8%</v>
      </c>
      <c r="L6" s="108" t="s">
        <v>248</v>
      </c>
      <c r="M6" s="106" t="str">
        <f>CONCATENATE(ROUNDUP(T17,1),"%")</f>
        <v>28.2%</v>
      </c>
      <c r="N6" s="55"/>
      <c r="O6" s="82"/>
      <c r="R6" s="36">
        <v>4</v>
      </c>
      <c r="S6" s="39" t="s">
        <v>133</v>
      </c>
      <c r="T6" s="45">
        <f>VLOOKUP($G$3,Data!$A$5:$EN$87,R6)</f>
        <v>12615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36</v>
      </c>
      <c r="AA6" s="50">
        <f t="shared" si="0"/>
        <v>36.000030000000002</v>
      </c>
      <c r="AB6" s="42">
        <f t="shared" si="1"/>
        <v>13</v>
      </c>
      <c r="AC6" s="42" t="str">
        <f t="shared" si="2"/>
        <v>Did not go to work</v>
      </c>
      <c r="AD6" s="42">
        <f t="shared" si="3"/>
        <v>8087</v>
      </c>
      <c r="AE6" s="51">
        <f t="shared" si="4"/>
        <v>7.1774071871699512</v>
      </c>
      <c r="AG6" s="49">
        <v>3</v>
      </c>
      <c r="AH6" s="36">
        <v>67</v>
      </c>
      <c r="AI6" s="39" t="s">
        <v>143</v>
      </c>
      <c r="AJ6" s="54">
        <f>VLOOKUP($G$3,Data!$A$5:$EM$87,AH6)</f>
        <v>2.4182447263663084E-2</v>
      </c>
      <c r="AK6" s="51">
        <f t="shared" si="5"/>
        <v>2.4852447263663084E-2</v>
      </c>
      <c r="AL6" s="42">
        <f t="shared" si="6"/>
        <v>59</v>
      </c>
      <c r="AM6" s="42" t="str">
        <f t="shared" si="7"/>
        <v xml:space="preserve">Monash </v>
      </c>
      <c r="AN6" s="51">
        <f t="shared" si="8"/>
        <v>6.4011614765357399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76473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31</v>
      </c>
      <c r="AA7" s="50">
        <f t="shared" si="0"/>
        <v>31.000039999999998</v>
      </c>
      <c r="AB7" s="42">
        <f t="shared" si="1"/>
        <v>14</v>
      </c>
      <c r="AC7" s="42" t="str">
        <f t="shared" si="2"/>
        <v>Car, as passenger</v>
      </c>
      <c r="AD7" s="42">
        <f t="shared" si="3"/>
        <v>4885</v>
      </c>
      <c r="AE7" s="51">
        <f t="shared" si="4"/>
        <v>4.3355551019321394</v>
      </c>
      <c r="AG7" s="49">
        <v>4</v>
      </c>
      <c r="AH7" s="36">
        <v>68</v>
      </c>
      <c r="AI7" s="39" t="s">
        <v>144</v>
      </c>
      <c r="AJ7" s="54">
        <f>VLOOKUP($G$3,Data!$A$5:$EM$87,AH7)</f>
        <v>0.34944174550413365</v>
      </c>
      <c r="AK7" s="51">
        <f t="shared" si="5"/>
        <v>0.35012174550413366</v>
      </c>
      <c r="AL7" s="42">
        <f t="shared" si="6"/>
        <v>22</v>
      </c>
      <c r="AM7" s="42" t="str">
        <f t="shared" si="7"/>
        <v xml:space="preserve">Casey </v>
      </c>
      <c r="AN7" s="51">
        <f t="shared" si="8"/>
        <v>4.3627803729768626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24089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384</v>
      </c>
      <c r="AA8" s="50">
        <f t="shared" si="0"/>
        <v>384.00004999999999</v>
      </c>
      <c r="AB8" s="42">
        <f t="shared" si="1"/>
        <v>10</v>
      </c>
      <c r="AC8" s="42" t="str">
        <f t="shared" si="2"/>
        <v>Train</v>
      </c>
      <c r="AD8" s="42">
        <f t="shared" si="3"/>
        <v>1819</v>
      </c>
      <c r="AE8" s="51">
        <f t="shared" si="4"/>
        <v>1.6144062907706374</v>
      </c>
      <c r="AG8" s="49">
        <v>5</v>
      </c>
      <c r="AH8" s="36">
        <v>69</v>
      </c>
      <c r="AI8" s="39" t="s">
        <v>145</v>
      </c>
      <c r="AJ8" s="54">
        <f>VLOOKUP($G$3,Data!$A$5:$EM$87,AH8)</f>
        <v>0.15105740181268881</v>
      </c>
      <c r="AK8" s="51">
        <f t="shared" si="5"/>
        <v>0.15174740181268881</v>
      </c>
      <c r="AL8" s="42">
        <f t="shared" si="6"/>
        <v>34</v>
      </c>
      <c r="AM8" s="42" t="str">
        <f t="shared" si="7"/>
        <v xml:space="preserve">Knox </v>
      </c>
      <c r="AN8" s="51">
        <f t="shared" si="8"/>
        <v>3.8364497771298813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6.5%</v>
      </c>
      <c r="N9" s="124"/>
      <c r="O9" s="84"/>
      <c r="R9" s="36">
        <v>7</v>
      </c>
      <c r="S9" s="39" t="s">
        <v>138</v>
      </c>
      <c r="T9" s="45">
        <f>VLOOKUP($G$3,Data!$A$5:$EN$87,R9)</f>
        <v>69890</v>
      </c>
      <c r="U9" s="38">
        <f>T9/SUM(T9:T10)*100</f>
        <v>61.755012237901262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79117</v>
      </c>
      <c r="AA9" s="50">
        <f t="shared" si="0"/>
        <v>79117.000060000006</v>
      </c>
      <c r="AB9" s="42">
        <f t="shared" si="1"/>
        <v>1</v>
      </c>
      <c r="AC9" s="42" t="str">
        <f t="shared" si="2"/>
        <v>Bus</v>
      </c>
      <c r="AD9" s="42">
        <f t="shared" si="3"/>
        <v>1132</v>
      </c>
      <c r="AE9" s="51">
        <f t="shared" si="4"/>
        <v>1.004677251870457</v>
      </c>
      <c r="AG9" s="49">
        <v>6</v>
      </c>
      <c r="AH9" s="36">
        <v>70</v>
      </c>
      <c r="AI9" s="39" t="s">
        <v>146</v>
      </c>
      <c r="AJ9" s="54">
        <f>VLOOKUP($G$3,Data!$A$5:$EM$87,AH9)</f>
        <v>0.26155187445510025</v>
      </c>
      <c r="AK9" s="51">
        <f t="shared" si="5"/>
        <v>0.26225187445510023</v>
      </c>
      <c r="AL9" s="42">
        <f t="shared" si="6"/>
        <v>27</v>
      </c>
      <c r="AM9" s="42" t="str">
        <f t="shared" si="7"/>
        <v xml:space="preserve">Glen Eira </v>
      </c>
      <c r="AN9" s="51">
        <f t="shared" si="8"/>
        <v>3.6257625125554278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43283</v>
      </c>
      <c r="U10" s="38">
        <f>100-U9</f>
        <v>38.244987762098738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4885</v>
      </c>
      <c r="AA10" s="50">
        <f t="shared" si="0"/>
        <v>4885.0000700000001</v>
      </c>
      <c r="AB10" s="42">
        <f t="shared" si="1"/>
        <v>4</v>
      </c>
      <c r="AC10" s="42" t="str">
        <f t="shared" si="2"/>
        <v>Truck</v>
      </c>
      <c r="AD10" s="42">
        <f t="shared" si="3"/>
        <v>763</v>
      </c>
      <c r="AE10" s="51">
        <f t="shared" si="4"/>
        <v>0.67718086853105897</v>
      </c>
      <c r="AG10" s="49">
        <v>7</v>
      </c>
      <c r="AH10" s="36">
        <v>71</v>
      </c>
      <c r="AI10" s="39" t="s">
        <v>147</v>
      </c>
      <c r="AJ10" s="54">
        <f>VLOOKUP($G$3,Data!$A$5:$EM$87,AH10)</f>
        <v>3.4168913949497428</v>
      </c>
      <c r="AK10" s="51">
        <f t="shared" si="5"/>
        <v>3.417601394949743</v>
      </c>
      <c r="AL10" s="42">
        <f t="shared" si="6"/>
        <v>7</v>
      </c>
      <c r="AM10" s="42" t="str">
        <f t="shared" si="7"/>
        <v xml:space="preserve">Bayside </v>
      </c>
      <c r="AN10" s="51">
        <f t="shared" si="8"/>
        <v>3.4168913949497428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763</v>
      </c>
      <c r="AA11" s="50">
        <f t="shared" si="0"/>
        <v>763.00008000000003</v>
      </c>
      <c r="AB11" s="42">
        <f t="shared" si="1"/>
        <v>7</v>
      </c>
      <c r="AC11" s="42" t="str">
        <f t="shared" si="2"/>
        <v>Walked only</v>
      </c>
      <c r="AD11" s="42">
        <f t="shared" si="3"/>
        <v>686</v>
      </c>
      <c r="AE11" s="51">
        <f t="shared" si="4"/>
        <v>0.60884151482608961</v>
      </c>
      <c r="AG11" s="49">
        <v>8</v>
      </c>
      <c r="AH11" s="36">
        <v>72</v>
      </c>
      <c r="AI11" s="39" t="s">
        <v>148</v>
      </c>
      <c r="AJ11" s="54">
        <f>VLOOKUP($G$3,Data!$A$5:$EM$87,AH11)</f>
        <v>6.7544748395812232E-2</v>
      </c>
      <c r="AK11" s="51">
        <f t="shared" si="5"/>
        <v>6.826474839581223E-2</v>
      </c>
      <c r="AL11" s="42">
        <f t="shared" si="6"/>
        <v>42</v>
      </c>
      <c r="AM11" s="42" t="str">
        <f t="shared" si="7"/>
        <v xml:space="preserve">Frankston </v>
      </c>
      <c r="AN11" s="51">
        <f t="shared" si="8"/>
        <v>3.20376732157332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331</v>
      </c>
      <c r="AA12" s="50">
        <f t="shared" si="0"/>
        <v>331.00009</v>
      </c>
      <c r="AB12" s="42">
        <f t="shared" si="1"/>
        <v>11</v>
      </c>
      <c r="AC12" s="42" t="str">
        <f t="shared" si="2"/>
        <v>Other Mode</v>
      </c>
      <c r="AD12" s="42">
        <f t="shared" si="3"/>
        <v>516</v>
      </c>
      <c r="AE12" s="51">
        <f t="shared" si="4"/>
        <v>0.45796242223070305</v>
      </c>
      <c r="AG12" s="49">
        <v>9</v>
      </c>
      <c r="AH12" s="36">
        <v>73</v>
      </c>
      <c r="AI12" s="39" t="s">
        <v>149</v>
      </c>
      <c r="AJ12" s="54">
        <f>VLOOKUP($G$3,Data!$A$5:$EM$87,AH12)</f>
        <v>1.2637903351116175</v>
      </c>
      <c r="AK12" s="51">
        <f t="shared" si="5"/>
        <v>1.2645203351116174</v>
      </c>
      <c r="AL12" s="42">
        <f t="shared" si="6"/>
        <v>15</v>
      </c>
      <c r="AM12" s="42" t="str">
        <f t="shared" si="7"/>
        <v xml:space="preserve">Stonnington </v>
      </c>
      <c r="AN12" s="51">
        <f t="shared" si="8"/>
        <v>2.7050000000000001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6.5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239</v>
      </c>
      <c r="AA13" s="50">
        <f t="shared" si="0"/>
        <v>239.0001</v>
      </c>
      <c r="AB13" s="42">
        <f t="shared" si="1"/>
        <v>12</v>
      </c>
      <c r="AC13" s="42" t="str">
        <f t="shared" si="2"/>
        <v>Taxi/ride-share</v>
      </c>
      <c r="AD13" s="42">
        <f t="shared" si="3"/>
        <v>384</v>
      </c>
      <c r="AE13" s="51">
        <f t="shared" si="4"/>
        <v>0.34080924445075572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0.22920422353850117</v>
      </c>
      <c r="AK13" s="51">
        <f t="shared" si="5"/>
        <v>0.22994422353850116</v>
      </c>
      <c r="AL13" s="42">
        <f t="shared" si="6"/>
        <v>29</v>
      </c>
      <c r="AM13" s="42" t="str">
        <f t="shared" si="7"/>
        <v xml:space="preserve">Cardinia </v>
      </c>
      <c r="AN13" s="51">
        <f t="shared" si="8"/>
        <v>1.9400465101462201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516</v>
      </c>
      <c r="AA14" s="50">
        <f t="shared" si="0"/>
        <v>516.00010999999995</v>
      </c>
      <c r="AB14" s="42">
        <f t="shared" si="1"/>
        <v>9</v>
      </c>
      <c r="AC14" s="42" t="str">
        <f t="shared" si="2"/>
        <v>Motorbike</v>
      </c>
      <c r="AD14" s="42">
        <f t="shared" si="3"/>
        <v>331</v>
      </c>
      <c r="AE14" s="51">
        <f t="shared" si="4"/>
        <v>0.29377046852395872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77</v>
      </c>
      <c r="AM14" s="42" t="str">
        <f t="shared" si="7"/>
        <v xml:space="preserve">Whitehorse </v>
      </c>
      <c r="AN14" s="51">
        <f t="shared" si="8"/>
        <v>1.9319624956091761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686</v>
      </c>
      <c r="AA15" s="50">
        <f t="shared" si="0"/>
        <v>686.00012000000004</v>
      </c>
      <c r="AB15" s="42">
        <f t="shared" si="1"/>
        <v>8</v>
      </c>
      <c r="AC15" s="42" t="str">
        <f t="shared" si="2"/>
        <v>Bicycle</v>
      </c>
      <c r="AD15" s="42">
        <f t="shared" si="3"/>
        <v>239</v>
      </c>
      <c r="AE15" s="51">
        <f t="shared" si="4"/>
        <v>0.21211825370763179</v>
      </c>
      <c r="AG15" s="49">
        <v>12</v>
      </c>
      <c r="AH15" s="36">
        <v>76</v>
      </c>
      <c r="AI15" s="39" t="s">
        <v>152</v>
      </c>
      <c r="AJ15" s="54">
        <f>VLOOKUP($G$3,Data!$A$5:$EM$87,AH15)</f>
        <v>5.491865174709961E-2</v>
      </c>
      <c r="AK15" s="51">
        <f t="shared" si="5"/>
        <v>5.5678651747099607E-2</v>
      </c>
      <c r="AL15" s="42">
        <f t="shared" si="6"/>
        <v>45</v>
      </c>
      <c r="AM15" s="42" t="str">
        <f t="shared" si="7"/>
        <v xml:space="preserve">Maroondah </v>
      </c>
      <c r="AN15" s="51">
        <f t="shared" si="8"/>
        <v>1.5574442383191682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71.835555141232405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14647</v>
      </c>
      <c r="AA16" s="50">
        <f t="shared" si="0"/>
        <v>14647.00013</v>
      </c>
      <c r="AB16" s="42">
        <f t="shared" si="1"/>
        <v>2</v>
      </c>
      <c r="AC16" s="42" t="str">
        <f t="shared" si="2"/>
        <v>Ferry</v>
      </c>
      <c r="AD16" s="42">
        <f t="shared" si="3"/>
        <v>36</v>
      </c>
      <c r="AE16" s="51">
        <f t="shared" si="4"/>
        <v>3.1950866667258347E-2</v>
      </c>
      <c r="AG16" s="49">
        <v>13</v>
      </c>
      <c r="AH16" s="36">
        <v>77</v>
      </c>
      <c r="AI16" s="39" t="s">
        <v>153</v>
      </c>
      <c r="AJ16" s="54">
        <f>VLOOKUP($G$3,Data!$A$5:$EM$87,AH16)</f>
        <v>1.9400465101462201</v>
      </c>
      <c r="AK16" s="51">
        <f t="shared" si="5"/>
        <v>1.94081651014622</v>
      </c>
      <c r="AL16" s="42">
        <f t="shared" si="6"/>
        <v>10</v>
      </c>
      <c r="AM16" s="42" t="str">
        <f t="shared" si="7"/>
        <v>Mornington Pen.</v>
      </c>
      <c r="AN16" s="51">
        <f t="shared" si="8"/>
        <v>1.451749168089105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28.164444858767595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8087</v>
      </c>
      <c r="AA17" s="50">
        <f t="shared" si="0"/>
        <v>8087.0001400000001</v>
      </c>
      <c r="AB17" s="42">
        <f t="shared" si="1"/>
        <v>3</v>
      </c>
      <c r="AC17" s="42" t="str">
        <f t="shared" si="2"/>
        <v>Tram/light rail</v>
      </c>
      <c r="AD17" s="42">
        <f t="shared" si="3"/>
        <v>31</v>
      </c>
      <c r="AE17" s="51">
        <f t="shared" si="4"/>
        <v>2.7513246296805804E-2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4.3627803729768626</v>
      </c>
      <c r="AK17" s="51">
        <f t="shared" si="5"/>
        <v>4.3635603729768624</v>
      </c>
      <c r="AL17" s="42">
        <f t="shared" si="6"/>
        <v>4</v>
      </c>
      <c r="AM17" s="42" t="str">
        <f t="shared" si="7"/>
        <v xml:space="preserve">Port Phillip </v>
      </c>
      <c r="AN17" s="51">
        <f t="shared" si="8"/>
        <v>1.4191626156499921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6.7765981477298398E-2</v>
      </c>
      <c r="AK18" s="51">
        <f t="shared" si="5"/>
        <v>6.8555981477298397E-2</v>
      </c>
      <c r="AL18" s="42">
        <f t="shared" si="6"/>
        <v>41</v>
      </c>
      <c r="AM18" s="42" t="str">
        <f t="shared" si="7"/>
        <v xml:space="preserve">Boroondara </v>
      </c>
      <c r="AN18" s="51">
        <f t="shared" si="8"/>
        <v>1.2637903351116175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Melbourne </v>
      </c>
      <c r="AN19" s="51">
        <f t="shared" si="8"/>
        <v>1.1810672748558859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14947</v>
      </c>
      <c r="U20" s="38">
        <f>T20+0.0001*Q20</f>
        <v>14947.000099999999</v>
      </c>
      <c r="V20" s="50">
        <f>RANK(U20,U$20:U$27)</f>
        <v>5</v>
      </c>
      <c r="W20" s="39" t="str">
        <f>VLOOKUP(MATCH(Q20,V$20:V$27,0),$Q$20:$T$27,3)</f>
        <v>Machinery Operators</v>
      </c>
      <c r="X20" s="45">
        <f>VLOOKUP(MATCH(Q20,V$20:V$27,0),$Q$20:$T$27,4)</f>
        <v>17525</v>
      </c>
      <c r="Y20" s="51">
        <f>X20/SUM(X$20:X$27)*100</f>
        <v>15.851981836930367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52</v>
      </c>
      <c r="AM20" s="42" t="str">
        <f t="shared" si="7"/>
        <v xml:space="preserve">Yarra Ranges </v>
      </c>
      <c r="AN20" s="51">
        <f t="shared" si="8"/>
        <v>1.0980982532267707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17209</v>
      </c>
      <c r="U21" s="38">
        <f t="shared" ref="U21:U27" si="9">T21+0.0001*Q21</f>
        <v>17209.000199999999</v>
      </c>
      <c r="V21" s="50">
        <f t="shared" ref="V21:V27" si="10">RANK(U21,U$20:U$27)</f>
        <v>2</v>
      </c>
      <c r="W21" s="39" t="str">
        <f t="shared" ref="W21:W27" si="11">VLOOKUP(MATCH(Q21,V$20:V$27,0),$Q$20:$T$27,3)</f>
        <v>Professionals</v>
      </c>
      <c r="X21" s="45">
        <f t="shared" ref="X21:X27" si="12">VLOOKUP(MATCH(Q21,V$20:V$27,0),$Q$20:$T$27,4)</f>
        <v>17209</v>
      </c>
      <c r="Y21" s="51">
        <f t="shared" ref="Y21:Y27" si="13">X21/SUM(X$20:X$27)*100</f>
        <v>15.566148669428514</v>
      </c>
      <c r="AG21" s="49">
        <v>18</v>
      </c>
      <c r="AH21" s="36">
        <v>82</v>
      </c>
      <c r="AI21" s="39" t="s">
        <v>158</v>
      </c>
      <c r="AJ21" s="54">
        <f>VLOOKUP($G$3,Data!$A$5:$EM$87,AH21)</f>
        <v>0.33754172649795799</v>
      </c>
      <c r="AK21" s="51">
        <f t="shared" si="5"/>
        <v>0.33836172649795798</v>
      </c>
      <c r="AL21" s="42">
        <f t="shared" si="6"/>
        <v>24</v>
      </c>
      <c r="AM21" s="42" t="str">
        <f t="shared" si="7"/>
        <v xml:space="preserve">Yarra </v>
      </c>
      <c r="AN21" s="51">
        <f t="shared" si="8"/>
        <v>0.92527612528476266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16049</v>
      </c>
      <c r="U22" s="38">
        <f t="shared" si="9"/>
        <v>16049.0003</v>
      </c>
      <c r="V22" s="50">
        <f t="shared" si="10"/>
        <v>3</v>
      </c>
      <c r="W22" s="39" t="str">
        <f t="shared" si="11"/>
        <v>Technicians &amp; Trades</v>
      </c>
      <c r="X22" s="45">
        <f t="shared" si="12"/>
        <v>16049</v>
      </c>
      <c r="Y22" s="51">
        <f t="shared" si="13"/>
        <v>14.516887674801454</v>
      </c>
      <c r="AG22" s="49">
        <v>19</v>
      </c>
      <c r="AH22" s="36">
        <v>83</v>
      </c>
      <c r="AI22" s="39" t="s">
        <v>159</v>
      </c>
      <c r="AJ22" s="54">
        <f>VLOOKUP($G$3,Data!$A$5:$EM$87,AH22)</f>
        <v>2.2678308198208413E-2</v>
      </c>
      <c r="AK22" s="51">
        <f t="shared" si="5"/>
        <v>2.3508308198208414E-2</v>
      </c>
      <c r="AL22" s="42">
        <f t="shared" si="6"/>
        <v>60</v>
      </c>
      <c r="AM22" s="42" t="str">
        <f t="shared" si="7"/>
        <v xml:space="preserve">Manningham </v>
      </c>
      <c r="AN22" s="51">
        <f t="shared" si="8"/>
        <v>0.80487342970772047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7597</v>
      </c>
      <c r="U23" s="38">
        <f t="shared" si="9"/>
        <v>7597.0003999999999</v>
      </c>
      <c r="V23" s="50">
        <f t="shared" si="10"/>
        <v>8</v>
      </c>
      <c r="W23" s="39" t="str">
        <f t="shared" si="11"/>
        <v>Clerical and Admin</v>
      </c>
      <c r="X23" s="45">
        <f t="shared" si="12"/>
        <v>15855</v>
      </c>
      <c r="Y23" s="51">
        <f t="shared" si="13"/>
        <v>14.34140781880348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3.20376732157332</v>
      </c>
      <c r="AK23" s="51">
        <f t="shared" si="5"/>
        <v>3.2046073215733202</v>
      </c>
      <c r="AL23" s="42">
        <f t="shared" si="6"/>
        <v>8</v>
      </c>
      <c r="AM23" s="42" t="str">
        <f t="shared" si="7"/>
        <v xml:space="preserve">Maribyrnong </v>
      </c>
      <c r="AN23" s="51">
        <f t="shared" si="8"/>
        <v>0.4124343051071151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15855</v>
      </c>
      <c r="U24" s="38">
        <f t="shared" si="9"/>
        <v>15855.0005</v>
      </c>
      <c r="V24" s="50">
        <f t="shared" si="10"/>
        <v>4</v>
      </c>
      <c r="W24" s="39" t="str">
        <f t="shared" si="11"/>
        <v>Managers</v>
      </c>
      <c r="X24" s="45">
        <f t="shared" si="12"/>
        <v>14947</v>
      </c>
      <c r="Y24" s="51">
        <f t="shared" si="13"/>
        <v>13.520089729905749</v>
      </c>
      <c r="AG24" s="49">
        <v>21</v>
      </c>
      <c r="AH24" s="36">
        <v>85</v>
      </c>
      <c r="AI24" s="39" t="s">
        <v>161</v>
      </c>
      <c r="AJ24" s="54">
        <f>VLOOKUP($G$3,Data!$A$5:$EM$87,AH24)</f>
        <v>8.0666845926324282E-2</v>
      </c>
      <c r="AK24" s="51">
        <f t="shared" si="5"/>
        <v>8.1516845926324286E-2</v>
      </c>
      <c r="AL24" s="42">
        <f t="shared" si="6"/>
        <v>39</v>
      </c>
      <c r="AM24" s="42" t="str">
        <f t="shared" si="7"/>
        <v xml:space="preserve">Murrindindi </v>
      </c>
      <c r="AN24" s="51">
        <f t="shared" si="8"/>
        <v>0.35918022395943378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8420</v>
      </c>
      <c r="U25" s="38">
        <f t="shared" si="9"/>
        <v>8420.0005999999994</v>
      </c>
      <c r="V25" s="50">
        <f t="shared" si="10"/>
        <v>7</v>
      </c>
      <c r="W25" s="39" t="str">
        <f t="shared" si="11"/>
        <v>Labourers</v>
      </c>
      <c r="X25" s="45">
        <f t="shared" si="12"/>
        <v>12952</v>
      </c>
      <c r="Y25" s="51">
        <f t="shared" si="13"/>
        <v>11.715541726215244</v>
      </c>
      <c r="AG25" s="49">
        <v>22</v>
      </c>
      <c r="AH25" s="36">
        <v>86</v>
      </c>
      <c r="AI25" s="39" t="s">
        <v>162</v>
      </c>
      <c r="AJ25" s="54">
        <f>VLOOKUP($G$3,Data!$A$5:$EM$87,AH25)</f>
        <v>3.6257625125554278</v>
      </c>
      <c r="AK25" s="51">
        <f t="shared" si="5"/>
        <v>3.6266225125554277</v>
      </c>
      <c r="AL25" s="42">
        <f t="shared" si="6"/>
        <v>6</v>
      </c>
      <c r="AM25" s="42" t="str">
        <f t="shared" si="7"/>
        <v xml:space="preserve">Banyule </v>
      </c>
      <c r="AN25" s="51">
        <f t="shared" si="8"/>
        <v>0.34944174550413365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17525</v>
      </c>
      <c r="U26" s="38">
        <f t="shared" si="9"/>
        <v>17525.000700000001</v>
      </c>
      <c r="V26" s="50">
        <f t="shared" si="10"/>
        <v>1</v>
      </c>
      <c r="W26" s="39" t="str">
        <f t="shared" si="11"/>
        <v>Sales</v>
      </c>
      <c r="X26" s="45">
        <f t="shared" si="12"/>
        <v>8420</v>
      </c>
      <c r="Y26" s="51">
        <f t="shared" si="13"/>
        <v>7.6161875644481434</v>
      </c>
      <c r="AG26" s="49">
        <v>23</v>
      </c>
      <c r="AH26" s="36">
        <v>87</v>
      </c>
      <c r="AI26" s="39" t="s">
        <v>163</v>
      </c>
      <c r="AJ26" s="54">
        <f>VLOOKUP($G$3,Data!$A$5:$EM$87,AH26)</f>
        <v>3.7355248412401947E-2</v>
      </c>
      <c r="AK26" s="51">
        <f t="shared" si="5"/>
        <v>3.8225248412401949E-2</v>
      </c>
      <c r="AL26" s="42">
        <f t="shared" si="6"/>
        <v>54</v>
      </c>
      <c r="AM26" s="42" t="str">
        <f t="shared" si="7"/>
        <v xml:space="preserve">Hobsons Bay </v>
      </c>
      <c r="AN26" s="51">
        <f t="shared" si="8"/>
        <v>0.34571695110574552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12952</v>
      </c>
      <c r="U27" s="38">
        <f t="shared" si="9"/>
        <v>12952.0008</v>
      </c>
      <c r="V27" s="50">
        <f t="shared" si="10"/>
        <v>6</v>
      </c>
      <c r="W27" s="39" t="str">
        <f t="shared" si="11"/>
        <v>Comm. &amp; Personal Service</v>
      </c>
      <c r="X27" s="45">
        <f t="shared" si="12"/>
        <v>7597</v>
      </c>
      <c r="Y27" s="51">
        <f t="shared" si="13"/>
        <v>6.8717549794670472</v>
      </c>
      <c r="AG27" s="49">
        <v>24</v>
      </c>
      <c r="AH27" s="36">
        <v>88</v>
      </c>
      <c r="AI27" s="39" t="s">
        <v>164</v>
      </c>
      <c r="AJ27" s="54">
        <f>VLOOKUP($G$3,Data!$A$5:$EM$87,AH27)</f>
        <v>0</v>
      </c>
      <c r="AK27" s="51">
        <f t="shared" si="5"/>
        <v>8.8000000000000003E-4</v>
      </c>
      <c r="AL27" s="42">
        <f t="shared" si="6"/>
        <v>76</v>
      </c>
      <c r="AM27" s="42" t="str">
        <f t="shared" si="7"/>
        <v xml:space="preserve">Darebin </v>
      </c>
      <c r="AN27" s="51">
        <f t="shared" si="8"/>
        <v>0.33754172649795799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3.0901154930665531E-2</v>
      </c>
      <c r="AK28" s="51">
        <f t="shared" si="5"/>
        <v>3.1791154930665533E-2</v>
      </c>
      <c r="AL28" s="42">
        <f t="shared" si="6"/>
        <v>56</v>
      </c>
      <c r="AM28" s="42" t="str">
        <f t="shared" si="7"/>
        <v xml:space="preserve">Moreland </v>
      </c>
      <c r="AN28" s="51">
        <f t="shared" si="8"/>
        <v>0.28386510730101056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20.101495726495727</v>
      </c>
      <c r="AK29" s="51">
        <f t="shared" si="5"/>
        <v>20.102395726495729</v>
      </c>
      <c r="AL29" s="42">
        <f t="shared" si="6"/>
        <v>1</v>
      </c>
      <c r="AM29" s="42" t="str">
        <f t="shared" si="7"/>
        <v xml:space="preserve">Wyndham </v>
      </c>
      <c r="AN29" s="51">
        <f t="shared" si="8"/>
        <v>0.26182820395039047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535</v>
      </c>
      <c r="U30" s="50">
        <f t="shared" ref="U30:U48" si="14">T30+0.00001*Q30</f>
        <v>535.00000999999997</v>
      </c>
      <c r="V30" s="50">
        <f>RANK(U30,U$30:U$48)</f>
        <v>18</v>
      </c>
      <c r="W30" s="39" t="str">
        <f>VLOOKUP(MATCH(Q30,V$30:V$48,0),$Q$30:$T$48,3)</f>
        <v>Manufacturing</v>
      </c>
      <c r="X30" s="45">
        <f>VLOOKUP(MATCH(Q30,V$30:V$48,0),$Q$30:$T$48,4)</f>
        <v>23486</v>
      </c>
      <c r="Y30" s="51">
        <f>X30/SUM(X$30:X$48)*100</f>
        <v>22.553416238536514</v>
      </c>
      <c r="AG30" s="49">
        <v>27</v>
      </c>
      <c r="AH30" s="36">
        <v>91</v>
      </c>
      <c r="AI30" s="39" t="s">
        <v>255</v>
      </c>
      <c r="AJ30" s="54">
        <f>VLOOKUP($G$3,Data!$A$5:$EM$87,AH30)</f>
        <v>4.7766490101247901E-2</v>
      </c>
      <c r="AK30" s="51">
        <f t="shared" si="5"/>
        <v>4.8676490101247902E-2</v>
      </c>
      <c r="AL30" s="42">
        <f t="shared" si="6"/>
        <v>49</v>
      </c>
      <c r="AM30" s="42" t="str">
        <f t="shared" si="7"/>
        <v xml:space="preserve">Baw Baw </v>
      </c>
      <c r="AN30" s="51">
        <f t="shared" si="8"/>
        <v>0.26155187445510025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92</v>
      </c>
      <c r="U31" s="50">
        <f t="shared" si="14"/>
        <v>92.000020000000006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10979</v>
      </c>
      <c r="Y31" s="51">
        <f t="shared" ref="Y31:Y48" si="18">X31/SUM(X$30:X$48)*100</f>
        <v>10.543045085706055</v>
      </c>
      <c r="AG31" s="49">
        <v>28</v>
      </c>
      <c r="AH31" s="36">
        <v>92</v>
      </c>
      <c r="AI31" s="39" t="s">
        <v>256</v>
      </c>
      <c r="AJ31" s="54">
        <f>VLOOKUP($G$3,Data!$A$5:$EM$87,AH31)</f>
        <v>4.5207956600361664E-2</v>
      </c>
      <c r="AK31" s="51">
        <f t="shared" si="5"/>
        <v>4.6127956600361661E-2</v>
      </c>
      <c r="AL31" s="42">
        <f t="shared" si="6"/>
        <v>50</v>
      </c>
      <c r="AM31" s="42" t="str">
        <f t="shared" si="7"/>
        <v xml:space="preserve">Moonee Valley </v>
      </c>
      <c r="AN31" s="51">
        <f t="shared" si="8"/>
        <v>0.24579174735587664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23486</v>
      </c>
      <c r="U32" s="50">
        <f t="shared" si="14"/>
        <v>23486.000029999999</v>
      </c>
      <c r="V32" s="50">
        <f t="shared" si="15"/>
        <v>1</v>
      </c>
      <c r="W32" s="39" t="str">
        <f t="shared" si="16"/>
        <v>Construction</v>
      </c>
      <c r="X32" s="45">
        <f t="shared" si="17"/>
        <v>10468</v>
      </c>
      <c r="Y32" s="51">
        <f t="shared" si="18"/>
        <v>10.052335910116675</v>
      </c>
      <c r="AG32" s="49">
        <v>29</v>
      </c>
      <c r="AH32" s="36">
        <v>93</v>
      </c>
      <c r="AI32" s="39" t="s">
        <v>169</v>
      </c>
      <c r="AJ32" s="54">
        <f>VLOOKUP($G$3,Data!$A$5:$EM$87,AH32)</f>
        <v>7.5628663263376819E-2</v>
      </c>
      <c r="AK32" s="51">
        <f t="shared" si="5"/>
        <v>7.6558663263376819E-2</v>
      </c>
      <c r="AL32" s="42">
        <f t="shared" si="6"/>
        <v>40</v>
      </c>
      <c r="AM32" s="42" t="str">
        <f t="shared" si="7"/>
        <v xml:space="preserve">Brimbank </v>
      </c>
      <c r="AN32" s="51">
        <f t="shared" si="8"/>
        <v>0.22920422353850117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2046</v>
      </c>
      <c r="U33" s="50">
        <f t="shared" si="14"/>
        <v>2046.0000399999999</v>
      </c>
      <c r="V33" s="50">
        <f t="shared" si="15"/>
        <v>13</v>
      </c>
      <c r="W33" s="39" t="str">
        <f t="shared" si="16"/>
        <v>Retail Trade</v>
      </c>
      <c r="X33" s="45">
        <f t="shared" si="17"/>
        <v>10033</v>
      </c>
      <c r="Y33" s="51">
        <f t="shared" si="18"/>
        <v>9.6346089211120187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75</v>
      </c>
      <c r="AM33" s="42" t="str">
        <f t="shared" si="7"/>
        <v xml:space="preserve">Hume </v>
      </c>
      <c r="AN33" s="51">
        <f t="shared" si="8"/>
        <v>0.21068815306209604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10468</v>
      </c>
      <c r="U34" s="50">
        <f t="shared" si="14"/>
        <v>10468.000050000001</v>
      </c>
      <c r="V34" s="50">
        <f t="shared" si="15"/>
        <v>3</v>
      </c>
      <c r="W34" s="39" t="str">
        <f t="shared" si="16"/>
        <v>Transport, Post, Warehouse</v>
      </c>
      <c r="X34" s="45">
        <f t="shared" si="17"/>
        <v>8997</v>
      </c>
      <c r="Y34" s="51">
        <f t="shared" si="18"/>
        <v>8.6397464829308124</v>
      </c>
      <c r="AG34" s="49">
        <v>31</v>
      </c>
      <c r="AH34" s="36">
        <v>95</v>
      </c>
      <c r="AI34" s="39" t="s">
        <v>171</v>
      </c>
      <c r="AJ34" s="54">
        <f>VLOOKUP($G$3,Data!$A$5:$EM$87,AH34)</f>
        <v>0.34571695110574552</v>
      </c>
      <c r="AK34" s="51">
        <f t="shared" si="5"/>
        <v>0.34666695110574552</v>
      </c>
      <c r="AL34" s="42">
        <f t="shared" si="6"/>
        <v>23</v>
      </c>
      <c r="AM34" s="42" t="str">
        <f t="shared" si="7"/>
        <v xml:space="preserve">Whittlesea </v>
      </c>
      <c r="AN34" s="51">
        <f t="shared" si="8"/>
        <v>0.20967973574608645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8530</v>
      </c>
      <c r="U35" s="50">
        <f t="shared" si="14"/>
        <v>8530.0000600000003</v>
      </c>
      <c r="V35" s="50">
        <f t="shared" si="15"/>
        <v>6</v>
      </c>
      <c r="W35" s="39" t="str">
        <f t="shared" si="16"/>
        <v>Wholesale Trade</v>
      </c>
      <c r="X35" s="45">
        <f t="shared" si="17"/>
        <v>8530</v>
      </c>
      <c r="Y35" s="51">
        <f t="shared" si="18"/>
        <v>8.1912901522062711</v>
      </c>
      <c r="AG35" s="49">
        <v>32</v>
      </c>
      <c r="AH35" s="36">
        <v>96</v>
      </c>
      <c r="AI35" s="39" t="s">
        <v>172</v>
      </c>
      <c r="AJ35" s="54">
        <f>VLOOKUP($G$3,Data!$A$5:$EM$87,AH35)</f>
        <v>5.1525144270403951E-2</v>
      </c>
      <c r="AK35" s="51">
        <f t="shared" si="5"/>
        <v>5.2485144270403954E-2</v>
      </c>
      <c r="AL35" s="42">
        <f t="shared" si="6"/>
        <v>48</v>
      </c>
      <c r="AM35" s="42" t="str">
        <f t="shared" si="7"/>
        <v xml:space="preserve">Latrobe </v>
      </c>
      <c r="AN35" s="51">
        <f t="shared" si="8"/>
        <v>0.16434099261959542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10033</v>
      </c>
      <c r="U36" s="50">
        <f t="shared" si="14"/>
        <v>10033.00007</v>
      </c>
      <c r="V36" s="50">
        <f t="shared" si="15"/>
        <v>4</v>
      </c>
      <c r="W36" s="39" t="str">
        <f t="shared" si="16"/>
        <v>Education &amp; Training</v>
      </c>
      <c r="X36" s="45">
        <f t="shared" si="17"/>
        <v>5910</v>
      </c>
      <c r="Y36" s="51">
        <f t="shared" si="18"/>
        <v>5.6753252988908622</v>
      </c>
      <c r="AG36" s="49">
        <v>33</v>
      </c>
      <c r="AH36" s="36">
        <v>97</v>
      </c>
      <c r="AI36" s="39" t="s">
        <v>173</v>
      </c>
      <c r="AJ36" s="54">
        <f>VLOOKUP($G$3,Data!$A$5:$EM$87,AH36)</f>
        <v>0.21068815306209604</v>
      </c>
      <c r="AK36" s="51">
        <f t="shared" si="5"/>
        <v>0.21165815306209604</v>
      </c>
      <c r="AL36" s="42">
        <f t="shared" si="6"/>
        <v>30</v>
      </c>
      <c r="AM36" s="42" t="str">
        <f t="shared" si="7"/>
        <v xml:space="preserve">Melton </v>
      </c>
      <c r="AN36" s="51">
        <f t="shared" si="8"/>
        <v>0.15699004842743866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3502</v>
      </c>
      <c r="U37" s="50">
        <f t="shared" si="14"/>
        <v>3502.0000799999998</v>
      </c>
      <c r="V37" s="50">
        <f t="shared" si="15"/>
        <v>11</v>
      </c>
      <c r="W37" s="39" t="str">
        <f t="shared" si="16"/>
        <v>Public Admin &amp; Safety</v>
      </c>
      <c r="X37" s="45">
        <f t="shared" si="17"/>
        <v>4643</v>
      </c>
      <c r="Y37" s="51">
        <f t="shared" si="18"/>
        <v>4.4586354251692519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74</v>
      </c>
      <c r="AM37" s="42" t="str">
        <f t="shared" si="7"/>
        <v xml:space="preserve">Bass Coast </v>
      </c>
      <c r="AN37" s="51">
        <f t="shared" si="8"/>
        <v>0.15105740181268881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8997</v>
      </c>
      <c r="U38" s="50">
        <f t="shared" si="14"/>
        <v>8997.0000899999995</v>
      </c>
      <c r="V38" s="50">
        <f t="shared" si="15"/>
        <v>5</v>
      </c>
      <c r="W38" s="39" t="str">
        <f t="shared" si="16"/>
        <v>Other Services</v>
      </c>
      <c r="X38" s="45">
        <f t="shared" si="17"/>
        <v>4399</v>
      </c>
      <c r="Y38" s="51">
        <f t="shared" si="18"/>
        <v>4.2243241945551446</v>
      </c>
      <c r="AG38" s="49">
        <v>35</v>
      </c>
      <c r="AH38" s="36">
        <v>99</v>
      </c>
      <c r="AI38" s="39" t="s">
        <v>175</v>
      </c>
      <c r="AJ38" s="54">
        <f>VLOOKUP($G$3,Data!$A$5:$EM$87,AH38)</f>
        <v>9.1786625583746577</v>
      </c>
      <c r="AK38" s="51">
        <f t="shared" si="5"/>
        <v>9.1796525583746575</v>
      </c>
      <c r="AL38" s="42">
        <f t="shared" si="6"/>
        <v>2</v>
      </c>
      <c r="AM38" s="42" t="str">
        <f t="shared" si="7"/>
        <v xml:space="preserve">South Gippsland </v>
      </c>
      <c r="AN38" s="51">
        <f t="shared" si="8"/>
        <v>0.12053379250968575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673</v>
      </c>
      <c r="U39" s="50">
        <f t="shared" si="14"/>
        <v>673.00009999999997</v>
      </c>
      <c r="V39" s="50">
        <f t="shared" si="15"/>
        <v>16</v>
      </c>
      <c r="W39" s="39" t="str">
        <f t="shared" si="16"/>
        <v>Professional &amp; Tech</v>
      </c>
      <c r="X39" s="45">
        <f t="shared" si="17"/>
        <v>3840</v>
      </c>
      <c r="Y39" s="51">
        <f t="shared" si="18"/>
        <v>3.6875210063859418</v>
      </c>
      <c r="AG39" s="49">
        <v>36</v>
      </c>
      <c r="AH39" s="36">
        <v>100</v>
      </c>
      <c r="AI39" s="39" t="s">
        <v>176</v>
      </c>
      <c r="AJ39" s="54">
        <f>VLOOKUP($G$3,Data!$A$5:$EM$87,AH39)</f>
        <v>3.8364497771298813</v>
      </c>
      <c r="AK39" s="51">
        <f t="shared" si="5"/>
        <v>3.8374497771298812</v>
      </c>
      <c r="AL39" s="42">
        <f t="shared" si="6"/>
        <v>5</v>
      </c>
      <c r="AM39" s="42" t="str">
        <f t="shared" si="7"/>
        <v xml:space="preserve">Moorabool </v>
      </c>
      <c r="AN39" s="51">
        <f t="shared" si="8"/>
        <v>0.10298661174047373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1324</v>
      </c>
      <c r="U40" s="50">
        <f t="shared" si="14"/>
        <v>1324.0001099999999</v>
      </c>
      <c r="V40" s="50">
        <f t="shared" si="15"/>
        <v>15</v>
      </c>
      <c r="W40" s="39" t="str">
        <f t="shared" si="16"/>
        <v>Accommodation &amp; Food</v>
      </c>
      <c r="X40" s="45">
        <f t="shared" si="17"/>
        <v>3502</v>
      </c>
      <c r="Y40" s="51">
        <f t="shared" si="18"/>
        <v>3.3629423344696789</v>
      </c>
      <c r="AG40" s="49">
        <v>37</v>
      </c>
      <c r="AH40" s="36">
        <v>101</v>
      </c>
      <c r="AI40" s="39" t="s">
        <v>177</v>
      </c>
      <c r="AJ40" s="54">
        <f>VLOOKUP($G$3,Data!$A$5:$EM$87,AH40)</f>
        <v>0.16434099261959542</v>
      </c>
      <c r="AK40" s="51">
        <f t="shared" si="5"/>
        <v>0.16535099261959543</v>
      </c>
      <c r="AL40" s="42">
        <f t="shared" si="6"/>
        <v>32</v>
      </c>
      <c r="AM40" s="42" t="str">
        <f t="shared" si="7"/>
        <v xml:space="preserve">Nillumbik </v>
      </c>
      <c r="AN40" s="51">
        <f t="shared" si="8"/>
        <v>0.1004016064257028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1417</v>
      </c>
      <c r="U41" s="50">
        <f t="shared" si="14"/>
        <v>1417.0001199999999</v>
      </c>
      <c r="V41" s="50">
        <f t="shared" si="15"/>
        <v>14</v>
      </c>
      <c r="W41" s="39" t="str">
        <f t="shared" si="16"/>
        <v>Admin &amp; Support</v>
      </c>
      <c r="X41" s="45">
        <f t="shared" si="17"/>
        <v>2626</v>
      </c>
      <c r="Y41" s="51">
        <f t="shared" si="18"/>
        <v>2.5217266048878857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73</v>
      </c>
      <c r="AM41" s="42" t="str">
        <f t="shared" si="7"/>
        <v xml:space="preserve">Mitchell </v>
      </c>
      <c r="AN41" s="51">
        <f t="shared" si="8"/>
        <v>8.1061164333087687E-2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3840</v>
      </c>
      <c r="U42" s="50">
        <f t="shared" si="14"/>
        <v>3840.0001299999999</v>
      </c>
      <c r="V42" s="50">
        <f t="shared" si="15"/>
        <v>10</v>
      </c>
      <c r="W42" s="39" t="str">
        <f t="shared" si="16"/>
        <v>Electricity, Gas, Water, Waste</v>
      </c>
      <c r="X42" s="45">
        <f t="shared" si="17"/>
        <v>2046</v>
      </c>
      <c r="Y42" s="51">
        <f t="shared" si="18"/>
        <v>1.9647572862150093</v>
      </c>
      <c r="AG42" s="49">
        <v>39</v>
      </c>
      <c r="AH42" s="36">
        <v>103</v>
      </c>
      <c r="AI42" s="39" t="s">
        <v>179</v>
      </c>
      <c r="AJ42" s="54">
        <f>VLOOKUP($G$3,Data!$A$5:$EM$87,AH42)</f>
        <v>5.7530043467143951E-2</v>
      </c>
      <c r="AK42" s="51">
        <f t="shared" si="5"/>
        <v>5.8560043467143955E-2</v>
      </c>
      <c r="AL42" s="42">
        <f t="shared" si="6"/>
        <v>44</v>
      </c>
      <c r="AM42" s="42" t="str">
        <f t="shared" si="7"/>
        <v xml:space="preserve">Gannawarra </v>
      </c>
      <c r="AN42" s="51">
        <f t="shared" si="8"/>
        <v>8.0666845926324282E-2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2626</v>
      </c>
      <c r="U43" s="50">
        <f t="shared" si="14"/>
        <v>2626.0001400000001</v>
      </c>
      <c r="V43" s="50">
        <f t="shared" si="15"/>
        <v>12</v>
      </c>
      <c r="W43" s="39" t="str">
        <f t="shared" si="16"/>
        <v>Rental, Hiring &amp; Real Estate</v>
      </c>
      <c r="X43" s="45">
        <f t="shared" si="17"/>
        <v>1417</v>
      </c>
      <c r="Y43" s="51">
        <f t="shared" si="18"/>
        <v>1.3607336630335622</v>
      </c>
      <c r="AG43" s="49">
        <v>40</v>
      </c>
      <c r="AH43" s="36">
        <v>104</v>
      </c>
      <c r="AI43" s="39" t="s">
        <v>180</v>
      </c>
      <c r="AJ43" s="54">
        <f>VLOOKUP($G$3,Data!$A$5:$EM$87,AH43)</f>
        <v>0.80487342970772047</v>
      </c>
      <c r="AK43" s="51">
        <f t="shared" si="5"/>
        <v>0.80591342970772051</v>
      </c>
      <c r="AL43" s="42">
        <f t="shared" si="6"/>
        <v>19</v>
      </c>
      <c r="AM43" s="42" t="str">
        <f t="shared" si="7"/>
        <v xml:space="preserve">Hepburn </v>
      </c>
      <c r="AN43" s="51">
        <f t="shared" si="8"/>
        <v>7.5628663263376819E-2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4643</v>
      </c>
      <c r="U44" s="50">
        <f t="shared" si="14"/>
        <v>4643.0001499999998</v>
      </c>
      <c r="V44" s="50">
        <f t="shared" si="15"/>
        <v>8</v>
      </c>
      <c r="W44" s="39" t="str">
        <f t="shared" si="16"/>
        <v>Financial &amp; Insurance</v>
      </c>
      <c r="X44" s="45">
        <f t="shared" si="17"/>
        <v>1324</v>
      </c>
      <c r="Y44" s="51">
        <f t="shared" si="18"/>
        <v>1.2714265136601528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72</v>
      </c>
      <c r="AM44" s="42" t="str">
        <f t="shared" si="7"/>
        <v xml:space="preserve">Central Goldfields </v>
      </c>
      <c r="AN44" s="51">
        <f t="shared" si="8"/>
        <v>6.7765981477298398E-2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5910</v>
      </c>
      <c r="U45" s="50">
        <f t="shared" si="14"/>
        <v>5910.0001599999996</v>
      </c>
      <c r="V45" s="50">
        <f t="shared" si="15"/>
        <v>7</v>
      </c>
      <c r="W45" s="39" t="str">
        <f t="shared" si="16"/>
        <v>Info. Media &amp; Telecom.</v>
      </c>
      <c r="X45" s="45">
        <f t="shared" si="17"/>
        <v>673</v>
      </c>
      <c r="Y45" s="51">
        <f t="shared" si="18"/>
        <v>0.64627646804628602</v>
      </c>
      <c r="AG45" s="49">
        <v>42</v>
      </c>
      <c r="AH45" s="36">
        <v>106</v>
      </c>
      <c r="AI45" s="39" t="s">
        <v>182</v>
      </c>
      <c r="AJ45" s="54">
        <f>VLOOKUP($G$3,Data!$A$5:$EM$87,AH45)</f>
        <v>0.4124343051071151</v>
      </c>
      <c r="AK45" s="51">
        <f t="shared" si="5"/>
        <v>0.4134943051071151</v>
      </c>
      <c r="AL45" s="42">
        <f t="shared" si="6"/>
        <v>20</v>
      </c>
      <c r="AM45" s="42" t="str">
        <f t="shared" si="7"/>
        <v xml:space="preserve">Benalla </v>
      </c>
      <c r="AN45" s="51">
        <f t="shared" si="8"/>
        <v>6.7544748395812232E-2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10979</v>
      </c>
      <c r="U46" s="50">
        <f t="shared" si="14"/>
        <v>10979.000169999999</v>
      </c>
      <c r="V46" s="50">
        <f t="shared" si="15"/>
        <v>2</v>
      </c>
      <c r="W46" s="39" t="str">
        <f t="shared" si="16"/>
        <v>Arts &amp; Recreation</v>
      </c>
      <c r="X46" s="45">
        <f t="shared" si="17"/>
        <v>635</v>
      </c>
      <c r="Y46" s="51">
        <f t="shared" si="18"/>
        <v>0.60978537475392525</v>
      </c>
      <c r="AG46" s="49">
        <v>43</v>
      </c>
      <c r="AH46" s="36">
        <v>107</v>
      </c>
      <c r="AI46" s="39" t="s">
        <v>183</v>
      </c>
      <c r="AJ46" s="54">
        <f>VLOOKUP($G$3,Data!$A$5:$EM$87,AH46)</f>
        <v>1.5574442383191682</v>
      </c>
      <c r="AK46" s="51">
        <f t="shared" si="5"/>
        <v>1.5585142383191681</v>
      </c>
      <c r="AL46" s="42">
        <f t="shared" si="6"/>
        <v>12</v>
      </c>
      <c r="AM46" s="42" t="str">
        <f t="shared" si="7"/>
        <v xml:space="preserve">Moira </v>
      </c>
      <c r="AN46" s="51">
        <f t="shared" si="8"/>
        <v>5.9922101268351138E-2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635</v>
      </c>
      <c r="U47" s="50">
        <f t="shared" si="14"/>
        <v>635.00018</v>
      </c>
      <c r="V47" s="50">
        <f t="shared" si="15"/>
        <v>17</v>
      </c>
      <c r="W47" s="39" t="str">
        <f t="shared" si="16"/>
        <v>Agriculture</v>
      </c>
      <c r="X47" s="45">
        <f t="shared" si="17"/>
        <v>535</v>
      </c>
      <c r="Y47" s="51">
        <f t="shared" si="18"/>
        <v>0.51375618187929128</v>
      </c>
      <c r="AG47" s="49">
        <v>44</v>
      </c>
      <c r="AH47" s="36">
        <v>108</v>
      </c>
      <c r="AI47" s="39" t="s">
        <v>184</v>
      </c>
      <c r="AJ47" s="54">
        <f>VLOOKUP($G$3,Data!$A$5:$EM$87,AH47)</f>
        <v>1.1810672748558859</v>
      </c>
      <c r="AK47" s="51">
        <f t="shared" si="5"/>
        <v>1.1821472748558859</v>
      </c>
      <c r="AL47" s="42">
        <f t="shared" si="6"/>
        <v>16</v>
      </c>
      <c r="AM47" s="42" t="str">
        <f t="shared" si="7"/>
        <v xml:space="preserve">Macedon Ranges </v>
      </c>
      <c r="AN47" s="51">
        <f t="shared" si="8"/>
        <v>5.7530043467143951E-2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4399</v>
      </c>
      <c r="U48" s="50">
        <f t="shared" si="14"/>
        <v>4399.0001899999997</v>
      </c>
      <c r="V48" s="50">
        <f t="shared" si="15"/>
        <v>9</v>
      </c>
      <c r="W48" s="39" t="str">
        <f t="shared" si="16"/>
        <v>Mining</v>
      </c>
      <c r="X48" s="45">
        <f t="shared" si="17"/>
        <v>92</v>
      </c>
      <c r="Y48" s="51">
        <f t="shared" si="18"/>
        <v>8.8346857444663168E-2</v>
      </c>
      <c r="AG48" s="49">
        <v>45</v>
      </c>
      <c r="AH48" s="36">
        <v>109</v>
      </c>
      <c r="AI48" s="39" t="s">
        <v>185</v>
      </c>
      <c r="AJ48" s="54">
        <f>VLOOKUP($G$3,Data!$A$5:$EM$87,AH48)</f>
        <v>0.15699004842743866</v>
      </c>
      <c r="AK48" s="51">
        <f t="shared" si="5"/>
        <v>0.15808004842743867</v>
      </c>
      <c r="AL48" s="42">
        <f t="shared" si="6"/>
        <v>33</v>
      </c>
      <c r="AM48" s="42" t="str">
        <f t="shared" si="7"/>
        <v xml:space="preserve">Campaspe </v>
      </c>
      <c r="AN48" s="51">
        <f t="shared" si="8"/>
        <v>5.491865174709961E-2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0</v>
      </c>
      <c r="AK49" s="51">
        <f t="shared" si="5"/>
        <v>1.1000000000000001E-3</v>
      </c>
      <c r="AL49" s="42">
        <f t="shared" si="6"/>
        <v>71</v>
      </c>
      <c r="AM49" s="42" t="str">
        <f t="shared" si="7"/>
        <v xml:space="preserve">Swan Hill </v>
      </c>
      <c r="AN49" s="51">
        <f t="shared" si="8"/>
        <v>5.2798310454065467E-2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8.1061164333087687E-2</v>
      </c>
      <c r="AK50" s="51">
        <f t="shared" si="5"/>
        <v>8.2171164333087687E-2</v>
      </c>
      <c r="AL50" s="42">
        <f t="shared" si="6"/>
        <v>38</v>
      </c>
      <c r="AM50" s="42" t="str">
        <f t="shared" si="7"/>
        <v xml:space="preserve">Mount Alexander </v>
      </c>
      <c r="AN50" s="51">
        <f t="shared" si="8"/>
        <v>5.2356020942408384E-2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5.9922101268351138E-2</v>
      </c>
      <c r="AK51" s="51">
        <f t="shared" si="5"/>
        <v>6.1042101268351141E-2</v>
      </c>
      <c r="AL51" s="42">
        <f t="shared" si="6"/>
        <v>43</v>
      </c>
      <c r="AM51" s="42" t="str">
        <f t="shared" si="7"/>
        <v xml:space="preserve">Horsham </v>
      </c>
      <c r="AN51" s="51">
        <f t="shared" si="8"/>
        <v>5.1525144270403951E-2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6.4011614765357399</v>
      </c>
      <c r="AK52" s="51">
        <f t="shared" si="5"/>
        <v>6.4022914765357397</v>
      </c>
      <c r="AL52" s="42">
        <f t="shared" si="6"/>
        <v>3</v>
      </c>
      <c r="AM52" s="42" t="str">
        <f t="shared" si="7"/>
        <v xml:space="preserve">G. Geelong </v>
      </c>
      <c r="AN52" s="51">
        <f t="shared" si="8"/>
        <v>4.7766490101247901E-2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0.24579174735587664</v>
      </c>
      <c r="AK53" s="51">
        <f t="shared" si="5"/>
        <v>0.24693174735587664</v>
      </c>
      <c r="AL53" s="42">
        <f t="shared" si="6"/>
        <v>28</v>
      </c>
      <c r="AM53" s="42" t="str">
        <f t="shared" si="7"/>
        <v xml:space="preserve">G. Shepparton </v>
      </c>
      <c r="AN53" s="51">
        <f t="shared" si="8"/>
        <v>4.5207956600361664E-2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0.10298661174047373</v>
      </c>
      <c r="AK54" s="51">
        <f t="shared" si="5"/>
        <v>0.10413661174047373</v>
      </c>
      <c r="AL54" s="42">
        <f t="shared" si="6"/>
        <v>36</v>
      </c>
      <c r="AM54" s="42" t="str">
        <f t="shared" si="7"/>
        <v xml:space="preserve">Surf Coast </v>
      </c>
      <c r="AN54" s="51">
        <f t="shared" si="8"/>
        <v>4.2665756463862108E-2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0.28386510730101056</v>
      </c>
      <c r="AK55" s="51">
        <f t="shared" si="5"/>
        <v>0.28502510730101055</v>
      </c>
      <c r="AL55" s="42">
        <f t="shared" si="6"/>
        <v>25</v>
      </c>
      <c r="AM55" s="42" t="str">
        <f t="shared" si="7"/>
        <v xml:space="preserve">Corangamite </v>
      </c>
      <c r="AN55" s="51">
        <f t="shared" si="8"/>
        <v>4.100601421541826E-2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1.451749168089105</v>
      </c>
      <c r="AK56" s="51">
        <f t="shared" si="5"/>
        <v>1.4529191680891049</v>
      </c>
      <c r="AL56" s="42">
        <f t="shared" si="6"/>
        <v>13</v>
      </c>
      <c r="AM56" s="42" t="str">
        <f t="shared" si="7"/>
        <v xml:space="preserve">Wangaratta </v>
      </c>
      <c r="AN56" s="51">
        <f t="shared" si="8"/>
        <v>3.7735849056603772E-2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5.2356020942408384E-2</v>
      </c>
      <c r="AK57" s="51">
        <f t="shared" si="5"/>
        <v>5.3536020942408384E-2</v>
      </c>
      <c r="AL57" s="42">
        <f t="shared" si="6"/>
        <v>47</v>
      </c>
      <c r="AM57" s="42" t="str">
        <f t="shared" si="7"/>
        <v xml:space="preserve">Glenelg </v>
      </c>
      <c r="AN57" s="51">
        <f t="shared" si="8"/>
        <v>3.7355248412401947E-2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Wodonga </v>
      </c>
      <c r="AN58" s="51">
        <f t="shared" si="8"/>
        <v>3.3156498673740049E-2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0.35918022395943378</v>
      </c>
      <c r="AK59" s="51">
        <f t="shared" si="5"/>
        <v>0.36038022395943375</v>
      </c>
      <c r="AL59" s="42">
        <f t="shared" si="6"/>
        <v>21</v>
      </c>
      <c r="AM59" s="42" t="str">
        <f t="shared" si="7"/>
        <v xml:space="preserve">G. Bendigo </v>
      </c>
      <c r="AN59" s="51">
        <f t="shared" si="8"/>
        <v>3.0901154930665531E-2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0.1004016064257028</v>
      </c>
      <c r="AK60" s="51">
        <f t="shared" si="5"/>
        <v>0.1016116064257028</v>
      </c>
      <c r="AL60" s="42">
        <f t="shared" si="6"/>
        <v>37</v>
      </c>
      <c r="AM60" s="42" t="str">
        <f t="shared" si="7"/>
        <v xml:space="preserve">Warrnambool </v>
      </c>
      <c r="AN60" s="51">
        <f t="shared" si="8"/>
        <v>2.8682882055988988E-2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1.4191626156499921</v>
      </c>
      <c r="AK62" s="51">
        <f t="shared" si="5"/>
        <v>1.4203926156499922</v>
      </c>
      <c r="AL62" s="42">
        <f t="shared" si="6"/>
        <v>14</v>
      </c>
      <c r="AM62" s="42" t="str">
        <f t="shared" si="7"/>
        <v xml:space="preserve">Ballarat </v>
      </c>
      <c r="AN62" s="51">
        <f t="shared" si="8"/>
        <v>2.4182447263663084E-2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2.2678308198208413E-2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0.12053379250968575</v>
      </c>
      <c r="AK65" s="51">
        <f t="shared" si="5"/>
        <v>0.12179379250968575</v>
      </c>
      <c r="AL65" s="42">
        <f t="shared" si="6"/>
        <v>35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0</v>
      </c>
      <c r="AK66" s="51">
        <f t="shared" si="5"/>
        <v>1.2700000000000001E-3</v>
      </c>
      <c r="AL66" s="42">
        <f t="shared" si="6"/>
        <v>66</v>
      </c>
      <c r="AM66" s="42" t="str">
        <f t="shared" si="7"/>
        <v xml:space="preserve">Wellington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2.7050000000000001</v>
      </c>
      <c r="AK67" s="51">
        <f t="shared" si="5"/>
        <v>2.70628</v>
      </c>
      <c r="AL67" s="42">
        <f t="shared" si="6"/>
        <v>9</v>
      </c>
      <c r="AM67" s="42" t="str">
        <f t="shared" si="7"/>
        <v xml:space="preserve">Towong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0</v>
      </c>
      <c r="AK68" s="51">
        <f t="shared" si="5"/>
        <v>1.2900000000000001E-3</v>
      </c>
      <c r="AL68" s="42">
        <f t="shared" si="6"/>
        <v>65</v>
      </c>
      <c r="AM68" s="42" t="str">
        <f t="shared" si="7"/>
        <v xml:space="preserve">Strathbogie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4.2665756463862108E-2</v>
      </c>
      <c r="AK69" s="51">
        <f t="shared" ref="AK69:AK82" si="19">AJ69+0.00001*AH69</f>
        <v>4.396575646386211E-2</v>
      </c>
      <c r="AL69" s="42">
        <f t="shared" ref="AL69:AL82" si="20">RANK(AK69,AK$4:AK$82)</f>
        <v>51</v>
      </c>
      <c r="AM69" s="42" t="str">
        <f t="shared" ref="AM69:AM82" si="21">VLOOKUP(MATCH(AG69,AL$4:AL$82,0),$AG$4:$AJ$82,3)</f>
        <v xml:space="preserve">Southern Grampians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5.2798310454065467E-2</v>
      </c>
      <c r="AK70" s="51">
        <f t="shared" si="19"/>
        <v>5.4108310454065466E-2</v>
      </c>
      <c r="AL70" s="42">
        <f t="shared" si="20"/>
        <v>46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64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3.7735849056603772E-2</v>
      </c>
      <c r="AK72" s="51">
        <f t="shared" si="19"/>
        <v>3.906584905660377E-2</v>
      </c>
      <c r="AL72" s="42">
        <f t="shared" si="20"/>
        <v>53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2.8682882055988988E-2</v>
      </c>
      <c r="AK73" s="51">
        <f t="shared" si="19"/>
        <v>3.0022882055988988E-2</v>
      </c>
      <c r="AL73" s="42">
        <f t="shared" si="20"/>
        <v>57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0</v>
      </c>
      <c r="AK74" s="51">
        <f t="shared" si="19"/>
        <v>1.3500000000000001E-3</v>
      </c>
      <c r="AL74" s="42">
        <f t="shared" si="20"/>
        <v>63</v>
      </c>
      <c r="AM74" s="42" t="str">
        <f t="shared" si="21"/>
        <v xml:space="preserve">Mildura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Mansfield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1.9319624956091761</v>
      </c>
      <c r="AK76" s="51">
        <f t="shared" si="19"/>
        <v>1.9333324956091762</v>
      </c>
      <c r="AL76" s="42">
        <f t="shared" si="20"/>
        <v>11</v>
      </c>
      <c r="AM76" s="42" t="str">
        <f t="shared" si="21"/>
        <v xml:space="preserve">Loddon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0.20967973574608645</v>
      </c>
      <c r="AK77" s="51">
        <f t="shared" si="19"/>
        <v>0.21105973574608644</v>
      </c>
      <c r="AL77" s="42">
        <f t="shared" si="20"/>
        <v>31</v>
      </c>
      <c r="AM77" s="42" t="str">
        <f t="shared" si="21"/>
        <v xml:space="preserve">Indigo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3.3156498673740049E-2</v>
      </c>
      <c r="AK78" s="51">
        <f t="shared" si="19"/>
        <v>3.4546498673740052E-2</v>
      </c>
      <c r="AL78" s="42">
        <f t="shared" si="20"/>
        <v>55</v>
      </c>
      <c r="AM78" s="42" t="str">
        <f t="shared" si="21"/>
        <v xml:space="preserve">Hindmarsh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0.26182820395039047</v>
      </c>
      <c r="AK79" s="51">
        <f t="shared" si="19"/>
        <v>0.26322820395039048</v>
      </c>
      <c r="AL79" s="42">
        <f t="shared" si="20"/>
        <v>26</v>
      </c>
      <c r="AM79" s="42" t="str">
        <f t="shared" si="21"/>
        <v xml:space="preserve">Golden Plains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0.92527612528476266</v>
      </c>
      <c r="AK80" s="51">
        <f t="shared" si="19"/>
        <v>0.92668612528476269</v>
      </c>
      <c r="AL80" s="42">
        <f t="shared" si="20"/>
        <v>18</v>
      </c>
      <c r="AM80" s="42" t="str">
        <f t="shared" si="21"/>
        <v xml:space="preserve">Buloke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1.0980982532267707</v>
      </c>
      <c r="AK81" s="51">
        <f t="shared" si="19"/>
        <v>1.0995182532267707</v>
      </c>
      <c r="AL81" s="42">
        <f t="shared" si="20"/>
        <v>17</v>
      </c>
      <c r="AM81" s="42" t="str">
        <f t="shared" si="21"/>
        <v xml:space="preserve">Ararat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A10890136</value>
    </field>
    <field name="Objective-Title">
      <value order="0">2024 Infographic Employment</value>
    </field>
    <field name="Objective-Description">
      <value order="0"/>
    </field>
    <field name="Objective-CreationStamp">
      <value order="0">2024-04-30T05:42:16Z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2024-04-30T05:43:25Z</value>
    </field>
    <field name="Objective-ModificationStamp">
      <value order="0">2024-05-08T22:05:52Z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2024-04-30T06:42:17Z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A10890136</vt:lpwstr>
  </property>
  <property fmtid="{D5CDD505-2E9C-101B-9397-08002B2CF9AE}" pid="4" name="Objective-Title">
    <vt:lpwstr>2024 Infographic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2024-04-30T05:42:16Z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2024-04-30T05:43:25Z</vt:filetime>
  </property>
  <property fmtid="{D5CDD505-2E9C-101B-9397-08002B2CF9AE}" pid="10" name="Objective-ModificationStamp">
    <vt:filetime>2024-05-08T22:05:52Z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