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f2d473bda1348b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8A52278-2EC3-4F7B-81A8-C3705DD55DD6}" xr6:coauthVersionLast="47" xr6:coauthVersionMax="47" xr10:uidLastSave="{00000000-0000-0000-0000-000000000000}"/>
  <bookViews>
    <workbookView showHorizontalScroll="0" showSheetTabs="0" xWindow="-110" yWindow="-110" windowWidth="19420" windowHeight="10420" firstSheet="5" activeTab="5" xr2:uid="{23782866-ED8E-4653-97A6-8BC4AC97CFB0}"/>
  </bookViews>
  <sheets>
    <sheet name="Data" sheetId="1" state="hidden" r:id="rId1"/>
    <sheet name="Mid" sheetId="2" state="hidden" r:id="rId2"/>
    <sheet name="Mid2" sheetId="3" state="hidden" r:id="rId3"/>
    <sheet name="Mid3" sheetId="7" state="hidden" r:id="rId4"/>
    <sheet name="Municipal Detail" sheetId="4" state="hidden" r:id="rId5"/>
    <sheet name="Infographic" sheetId="6" r:id="rId6"/>
  </sheets>
  <definedNames>
    <definedName name="_xlnm.Print_Area" localSheetId="5">Infographic!$C$1:$O$42</definedName>
    <definedName name="_xlnm.Print_Area" localSheetId="4">'Municipal Detail'!$C$1:$N$203</definedName>
    <definedName name="_xlnm.Print_Titles" localSheetId="4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73" i="1" l="1"/>
  <c r="FG73" i="1"/>
  <c r="FE73" i="1"/>
  <c r="FC73" i="1"/>
  <c r="FA73" i="1"/>
  <c r="EY73" i="1"/>
  <c r="EW73" i="1"/>
  <c r="EU73" i="1"/>
  <c r="ES73" i="1"/>
  <c r="EQ73" i="1"/>
  <c r="EO73" i="1"/>
  <c r="EM73" i="1"/>
  <c r="EK73" i="1"/>
  <c r="EI73" i="1"/>
  <c r="EG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E73" i="1"/>
  <c r="BC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S2" i="6" l="1" a="1"/>
  <c r="S2" i="6" s="1"/>
  <c r="Q43" i="6" s="1"/>
  <c r="C1" i="6" a="1"/>
  <c r="C1" i="6" s="1"/>
  <c r="R23" i="6" a="1"/>
  <c r="R23" i="6" s="1"/>
  <c r="E3" i="4"/>
  <c r="FI153" i="1"/>
  <c r="FI152" i="1"/>
  <c r="FI151" i="1"/>
  <c r="FI150" i="1"/>
  <c r="FI149" i="1"/>
  <c r="FI148" i="1"/>
  <c r="FI147" i="1"/>
  <c r="FI146" i="1"/>
  <c r="FI145" i="1"/>
  <c r="FI144" i="1"/>
  <c r="FI143" i="1"/>
  <c r="FI142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EY153" i="1"/>
  <c r="EY152" i="1"/>
  <c r="EY151" i="1"/>
  <c r="EY150" i="1"/>
  <c r="EY149" i="1"/>
  <c r="EY148" i="1"/>
  <c r="EY147" i="1"/>
  <c r="EY146" i="1"/>
  <c r="EY145" i="1"/>
  <c r="EY144" i="1"/>
  <c r="EY143" i="1"/>
  <c r="EY142" i="1"/>
  <c r="EW153" i="1"/>
  <c r="EW152" i="1"/>
  <c r="EW151" i="1"/>
  <c r="EW150" i="1"/>
  <c r="EW149" i="1"/>
  <c r="EW148" i="1"/>
  <c r="EW147" i="1"/>
  <c r="EW146" i="1"/>
  <c r="EW145" i="1"/>
  <c r="EW144" i="1"/>
  <c r="EW143" i="1"/>
  <c r="EW142" i="1"/>
  <c r="EU153" i="1"/>
  <c r="EU152" i="1"/>
  <c r="EU151" i="1"/>
  <c r="EU150" i="1"/>
  <c r="EU149" i="1"/>
  <c r="EU148" i="1"/>
  <c r="EU147" i="1"/>
  <c r="EU146" i="1"/>
  <c r="EU145" i="1"/>
  <c r="EU144" i="1"/>
  <c r="EU143" i="1"/>
  <c r="EU142" i="1"/>
  <c r="ES153" i="1"/>
  <c r="ES152" i="1"/>
  <c r="ES151" i="1"/>
  <c r="ES150" i="1"/>
  <c r="ES149" i="1"/>
  <c r="ES148" i="1"/>
  <c r="ES147" i="1"/>
  <c r="ES146" i="1"/>
  <c r="ES145" i="1"/>
  <c r="ES144" i="1"/>
  <c r="ES143" i="1"/>
  <c r="ES142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I153" i="1"/>
  <c r="EI152" i="1"/>
  <c r="EI151" i="1"/>
  <c r="EI150" i="1"/>
  <c r="EI149" i="1"/>
  <c r="EI148" i="1"/>
  <c r="EI147" i="1"/>
  <c r="EI146" i="1"/>
  <c r="EI145" i="1"/>
  <c r="EI144" i="1"/>
  <c r="EI143" i="1"/>
  <c r="EI142" i="1"/>
  <c r="EG153" i="1"/>
  <c r="EG152" i="1"/>
  <c r="EG151" i="1"/>
  <c r="EG150" i="1"/>
  <c r="EG149" i="1"/>
  <c r="EG148" i="1"/>
  <c r="EG147" i="1"/>
  <c r="EG146" i="1"/>
  <c r="EG145" i="1"/>
  <c r="EG144" i="1"/>
  <c r="EG143" i="1"/>
  <c r="EG142" i="1"/>
  <c r="EE153" i="1"/>
  <c r="EE152" i="1"/>
  <c r="EE151" i="1"/>
  <c r="EE150" i="1"/>
  <c r="EE149" i="1"/>
  <c r="EE148" i="1"/>
  <c r="EE147" i="1"/>
  <c r="EE146" i="1"/>
  <c r="EE145" i="1"/>
  <c r="EE144" i="1"/>
  <c r="EE143" i="1"/>
  <c r="EE142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W153" i="1"/>
  <c r="DW152" i="1"/>
  <c r="DW151" i="1"/>
  <c r="DW150" i="1"/>
  <c r="DW149" i="1"/>
  <c r="DW148" i="1"/>
  <c r="DW147" i="1"/>
  <c r="DW146" i="1"/>
  <c r="DW145" i="1"/>
  <c r="DW144" i="1"/>
  <c r="DW143" i="1"/>
  <c r="DW142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S153" i="1"/>
  <c r="DS152" i="1"/>
  <c r="DS151" i="1"/>
  <c r="DS150" i="1"/>
  <c r="DS149" i="1"/>
  <c r="DS148" i="1"/>
  <c r="DS147" i="1"/>
  <c r="DS146" i="1"/>
  <c r="DS145" i="1"/>
  <c r="DS144" i="1"/>
  <c r="DS143" i="1"/>
  <c r="DS142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S145" i="1"/>
  <c r="CS153" i="1"/>
  <c r="CS152" i="1"/>
  <c r="CS151" i="1"/>
  <c r="CS150" i="1"/>
  <c r="CS149" i="1"/>
  <c r="CS148" i="1"/>
  <c r="CS147" i="1"/>
  <c r="CS146" i="1"/>
  <c r="CS144" i="1"/>
  <c r="CS143" i="1"/>
  <c r="CS142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75" i="1"/>
  <c r="FI176" i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L41" i="6" l="1"/>
  <c r="L38" i="6"/>
  <c r="M40" i="6"/>
  <c r="V43" i="6"/>
  <c r="N40" i="6" s="1"/>
  <c r="U43" i="6"/>
  <c r="L40" i="6" s="1"/>
  <c r="E176" i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H4" i="4" l="1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S24" i="6" s="1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5" i="2" s="1"/>
  <c r="F8" i="4"/>
  <c r="F9" i="4"/>
  <c r="F10" i="4"/>
  <c r="F11" i="4"/>
  <c r="F12" i="4"/>
  <c r="F14" i="4"/>
  <c r="F67" i="4"/>
  <c r="F68" i="4"/>
  <c r="F72" i="4"/>
  <c r="L5" i="6" s="1"/>
  <c r="F115" i="4"/>
  <c r="F119" i="4"/>
  <c r="F122" i="4"/>
  <c r="F123" i="4"/>
  <c r="F124" i="4"/>
  <c r="F125" i="4"/>
  <c r="F126" i="4"/>
  <c r="F127" i="4"/>
  <c r="F128" i="4"/>
  <c r="F136" i="4"/>
  <c r="F137" i="4"/>
  <c r="F138" i="4"/>
  <c r="C24" i="6" s="1"/>
  <c r="F141" i="4"/>
  <c r="G5" i="7" s="1"/>
  <c r="H5" i="7" s="1"/>
  <c r="F142" i="4"/>
  <c r="G6" i="7" s="1"/>
  <c r="H6" i="7" s="1"/>
  <c r="F143" i="4"/>
  <c r="G7" i="7" s="1"/>
  <c r="H7" i="7" s="1"/>
  <c r="F144" i="4"/>
  <c r="G8" i="7" s="1"/>
  <c r="H8" i="7" s="1"/>
  <c r="F145" i="4"/>
  <c r="G9" i="7" s="1"/>
  <c r="H9" i="7" s="1"/>
  <c r="F146" i="4"/>
  <c r="G10" i="7" s="1"/>
  <c r="H10" i="7" s="1"/>
  <c r="F147" i="4"/>
  <c r="G11" i="7" s="1"/>
  <c r="H11" i="7" s="1"/>
  <c r="F148" i="4"/>
  <c r="G12" i="7" s="1"/>
  <c r="H12" i="7" s="1"/>
  <c r="F149" i="4"/>
  <c r="G13" i="7" s="1"/>
  <c r="H13" i="7" s="1"/>
  <c r="F150" i="4"/>
  <c r="G14" i="7" s="1"/>
  <c r="H14" i="7" s="1"/>
  <c r="F151" i="4"/>
  <c r="F152" i="4"/>
  <c r="F154" i="4"/>
  <c r="F172" i="4"/>
  <c r="F173" i="4"/>
  <c r="F174" i="4"/>
  <c r="G34" i="6" s="1"/>
  <c r="F175" i="4"/>
  <c r="E177" i="4"/>
  <c r="C34" i="6" s="1"/>
  <c r="E184" i="4"/>
  <c r="F187" i="4"/>
  <c r="F188" i="4"/>
  <c r="F189" i="4"/>
  <c r="F190" i="4"/>
  <c r="F191" i="4"/>
  <c r="F192" i="4"/>
  <c r="F195" i="4"/>
  <c r="F196" i="4"/>
  <c r="F197" i="4"/>
  <c r="L34" i="6" s="1"/>
  <c r="F198" i="4"/>
  <c r="F199" i="4"/>
  <c r="F200" i="4"/>
  <c r="E202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S23" i="6" s="1"/>
  <c r="L14" i="6" s="1"/>
  <c r="E136" i="4"/>
  <c r="E137" i="4"/>
  <c r="E138" i="4"/>
  <c r="E141" i="4"/>
  <c r="F5" i="7" s="1"/>
  <c r="E142" i="4"/>
  <c r="F6" i="7" s="1"/>
  <c r="E143" i="4"/>
  <c r="F7" i="7" s="1"/>
  <c r="E144" i="4"/>
  <c r="F8" i="7" s="1"/>
  <c r="E145" i="4"/>
  <c r="F9" i="7" s="1"/>
  <c r="E146" i="4"/>
  <c r="F10" i="7" s="1"/>
  <c r="E147" i="4"/>
  <c r="F11" i="7" s="1"/>
  <c r="E148" i="4"/>
  <c r="F12" i="7" s="1"/>
  <c r="E149" i="4"/>
  <c r="F13" i="7" s="1"/>
  <c r="E150" i="4"/>
  <c r="F14" i="7" s="1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I12" i="7" l="1"/>
  <c r="S37" i="6"/>
  <c r="I14" i="7"/>
  <c r="I6" i="7"/>
  <c r="I13" i="7"/>
  <c r="I5" i="7"/>
  <c r="I11" i="7"/>
  <c r="I10" i="7"/>
  <c r="I9" i="7"/>
  <c r="S35" i="6"/>
  <c r="M24" i="6" s="1"/>
  <c r="L24" i="6"/>
  <c r="I8" i="7"/>
  <c r="I7" i="7"/>
  <c r="J75" i="4"/>
  <c r="J16" i="4"/>
  <c r="J121" i="4"/>
  <c r="J5" i="4"/>
  <c r="F38" i="3"/>
  <c r="H38" i="3" s="1"/>
  <c r="E5" i="3"/>
  <c r="G5" i="3" s="1"/>
  <c r="H5" i="2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V37" i="6" l="1"/>
  <c r="U37" i="6"/>
  <c r="J6" i="7"/>
  <c r="S27" i="6" s="1"/>
  <c r="J10" i="7"/>
  <c r="S31" i="6" s="1"/>
  <c r="J14" i="7"/>
  <c r="K6" i="7"/>
  <c r="T27" i="6" s="1"/>
  <c r="K10" i="7"/>
  <c r="T31" i="6" s="1"/>
  <c r="K14" i="7"/>
  <c r="J7" i="7"/>
  <c r="S28" i="6" s="1"/>
  <c r="J11" i="7"/>
  <c r="S32" i="6" s="1"/>
  <c r="K7" i="7"/>
  <c r="T28" i="6" s="1"/>
  <c r="K11" i="7"/>
  <c r="T32" i="6" s="1"/>
  <c r="J8" i="7"/>
  <c r="S29" i="6" s="1"/>
  <c r="J12" i="7"/>
  <c r="S33" i="6" s="1"/>
  <c r="K5" i="7"/>
  <c r="T26" i="6" s="1"/>
  <c r="K13" i="7"/>
  <c r="K8" i="7"/>
  <c r="T29" i="6" s="1"/>
  <c r="K12" i="7"/>
  <c r="T33" i="6" s="1"/>
  <c r="J5" i="7"/>
  <c r="S26" i="6" s="1"/>
  <c r="J9" i="7"/>
  <c r="S30" i="6" s="1"/>
  <c r="J13" i="7"/>
  <c r="K9" i="7"/>
  <c r="T30" i="6" s="1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D34" i="6" l="1"/>
  <c r="G31" i="6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T5" i="6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S8" i="6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T6" i="6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C5" i="6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S9" i="6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T7" i="6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S10" i="6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T10" i="6" s="1"/>
  <c r="N43" i="2"/>
  <c r="F55" i="4" s="1"/>
  <c r="M20" i="2"/>
  <c r="E32" i="4" s="1"/>
  <c r="M44" i="2"/>
  <c r="E56" i="4" s="1"/>
  <c r="L30" i="2"/>
  <c r="D42" i="4" s="1"/>
  <c r="N9" i="2"/>
  <c r="F21" i="4" s="1"/>
  <c r="T8" i="6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T9" i="6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S5" i="6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S6" i="6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S7" i="6" s="1"/>
  <c r="L16" i="2"/>
  <c r="D28" i="4" s="1"/>
  <c r="L24" i="2"/>
  <c r="D36" i="4" s="1"/>
  <c r="L32" i="2"/>
  <c r="D44" i="4" s="1"/>
  <c r="L40" i="2"/>
  <c r="D52" i="4" s="1"/>
  <c r="L48" i="2"/>
  <c r="D60" i="4" s="1"/>
  <c r="T12" i="6" l="1"/>
  <c r="T11" i="6"/>
  <c r="G11" i="6"/>
  <c r="S12" i="6"/>
  <c r="S11" i="6"/>
  <c r="T4" i="6"/>
  <c r="F69" i="4"/>
  <c r="Q5" i="2"/>
  <c r="H17" i="4" s="1"/>
  <c r="D17" i="4"/>
  <c r="S4" i="6" s="1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S20" i="6" s="1"/>
  <c r="K18" i="3"/>
  <c r="D89" i="4" s="1"/>
  <c r="K26" i="3"/>
  <c r="D97" i="4" s="1"/>
  <c r="K34" i="3"/>
  <c r="D105" i="4" s="1"/>
  <c r="K42" i="3"/>
  <c r="D113" i="4" s="1"/>
  <c r="M9" i="3"/>
  <c r="F80" i="4" s="1"/>
  <c r="T19" i="6" s="1"/>
  <c r="M21" i="3"/>
  <c r="F92" i="4" s="1"/>
  <c r="M33" i="3"/>
  <c r="F104" i="4" s="1"/>
  <c r="K5" i="3"/>
  <c r="D76" i="4" s="1"/>
  <c r="S15" i="6" s="1"/>
  <c r="K21" i="3"/>
  <c r="D92" i="4" s="1"/>
  <c r="M23" i="3"/>
  <c r="F94" i="4" s="1"/>
  <c r="M35" i="3"/>
  <c r="F106" i="4" s="1"/>
  <c r="K25" i="3"/>
  <c r="D96" i="4" s="1"/>
  <c r="M8" i="3"/>
  <c r="F79" i="4" s="1"/>
  <c r="T18" i="6" s="1"/>
  <c r="M12" i="3"/>
  <c r="F83" i="4" s="1"/>
  <c r="T22" i="6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S21" i="6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T17" i="6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S14" i="6" s="1"/>
  <c r="K12" i="3"/>
  <c r="D83" i="4" s="1"/>
  <c r="S22" i="6" s="1"/>
  <c r="K20" i="3"/>
  <c r="D91" i="4" s="1"/>
  <c r="K28" i="3"/>
  <c r="D99" i="4" s="1"/>
  <c r="K36" i="3"/>
  <c r="D107" i="4" s="1"/>
  <c r="M5" i="3"/>
  <c r="F76" i="4" s="1"/>
  <c r="T15" i="6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S16" i="6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T16" i="6" s="1"/>
  <c r="M10" i="3"/>
  <c r="F81" i="4" s="1"/>
  <c r="T20" i="6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S17" i="6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S18" i="6" s="1"/>
  <c r="K24" i="3"/>
  <c r="D95" i="4" s="1"/>
  <c r="K40" i="3"/>
  <c r="D111" i="4" s="1"/>
  <c r="M11" i="3"/>
  <c r="F82" i="4" s="1"/>
  <c r="T21" i="6" s="1"/>
  <c r="K9" i="3"/>
  <c r="D80" i="4" s="1"/>
  <c r="S19" i="6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G21" i="6" l="1"/>
  <c r="C14" i="6"/>
  <c r="T14" i="6"/>
  <c r="I69" i="4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<sst xmlns="http://schemas.openxmlformats.org/spreadsheetml/2006/main" count="923" uniqueCount="301">
  <si>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</si>
  <si>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</si>
  <si>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</si>
  <si>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</si>
  <si>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</si>
  <si>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</si>
  <si>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</si>
  <si>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</si>
  <si>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</si>
  <si>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</si>
  <si>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</si>
  <si>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</si>
  <si>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</si>
  <si>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</si>
  <si>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</si>
  <si>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</si>
  <si>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</si>
  <si>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</si>
  <si>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</si>
  <si>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</si>
  <si>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</si>
  <si>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</si>
  <si>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</si>
  <si>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</si>
  <si>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</si>
  <si>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</si>
  <si>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</si>
  <si>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</si>
  <si>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</si>
  <si>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</si>
  <si>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</si>
  <si>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</si>
  <si>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</si>
  <si>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</si>
  <si>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</si>
  <si>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</si>
  <si>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</si>
  <si>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</si>
  <si>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</si>
  <si>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</si>
  <si>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</si>
  <si>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</si>
  <si>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</si>
  <si>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</si>
  <si>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</si>
  <si>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</si>
  <si>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</si>
  <si>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</si>
  <si>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</si>
  <si>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</si>
  <si>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</si>
  <si>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</si>
  <si>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</si>
  <si>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</si>
  <si>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</si>
  <si>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</si>
  <si>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</si>
  <si>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</si>
  <si>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</si>
  <si>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</si>
  <si>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</si>
  <si>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</si>
  <si>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</si>
  <si>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</si>
  <si>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</si>
  <si>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</si>
  <si>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</si>
  <si>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</si>
  <si>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</si>
  <si>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</si>
  <si>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</si>
  <si>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</si>
  <si>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</si>
  <si>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</si>
  <si>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</si>
  <si>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</si>
  <si>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</si>
  <si>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</si>
  <si>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</si>
  <si>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</si>
  <si>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</si>
  <si>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</si>
  <si>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</si>
  <si>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</si>
  <si>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</si>
  <si>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</si>
  <si>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</si>
  <si>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</si>
  <si>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</si>
  <si>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</si>
  <si>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</si>
  <si>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</si>
  <si>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</si>
  <si>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</si>
  <si>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</si>
  <si>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</si>
  <si>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</si>
  <si>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</si>
  <si>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</si>
  <si>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</si>
  <si>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</si>
  <si>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</si>
  <si>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</si>
  <si>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</si>
  <si>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</si>
  <si>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</si>
  <si>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</si>
  <si>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</si>
  <si>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</si>
  <si>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</si>
  <si>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</si>
  <si>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</si>
  <si>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</si>
  <si>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</si>
  <si>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</si>
  <si>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</si>
  <si>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</si>
  <si>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</si>
  <si>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</si>
  <si>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</si>
  <si>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</si>
  <si>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</si>
  <si>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</si>
  <si>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</si>
  <si>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</si>
  <si>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</si>
  <si>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</si>
  <si>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</si>
  <si>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</si>
  <si>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</si>
  <si>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</si>
  <si>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</si>
  <si>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</si>
  <si>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</si>
  <si>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</si>
  <si>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</si>
  <si>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</si>
  <si>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</si>
  <si>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</si>
  <si>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</si>
  <si>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</si>
  <si>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</si>
  <si>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</si>
  <si>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</si>
  <si>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</si>
  <si>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</si>
  <si>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</si>
  <si>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</si>
  <si>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</si>
  <si>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</si>
  <si>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</si>
  <si>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</si>
  <si>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</si>
  <si>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</si>
  <si>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</si>
  <si>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</si>
  <si>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</si>
  <si>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</si>
  <si>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</si>
  <si>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</si>
  <si>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</si>
  <si>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</si>
  <si>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</si>
  <si>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</si>
  <si>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</si>
  <si>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</si>
  <si>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</si>
  <si>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</si>
  <si>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</si>
  <si>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</si>
  <si>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</si>
  <si>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</si>
  <si>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</si>
  <si>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</si>
  <si>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</si>
  <si>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</si>
  <si>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</si>
  <si>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</si>
  <si>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</si>
  <si>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</si>
  <si>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</si>
  <si>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</si>
  <si>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</si>
  <si>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</si>
  <si>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</si>
  <si>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</si>
  <si>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</si>
  <si>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</si>
  <si>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</si>
  <si>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</si>
  <si>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</si>
  <si>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</si>
  <si>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</si>
  <si>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</si>
  <si>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</si>
  <si>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</si>
  <si>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</si>
  <si>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</si>
  <si>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</si>
  <si>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</si>
  <si>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</si>
  <si>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</si>
  <si>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</si>
  <si>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</si>
  <si>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</si>
  <si>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</si>
  <si>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</si>
  <si>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</si>
  <si>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</si>
  <si>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</si>
  <si>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</si>
  <si>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</si>
  <si>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</si>
  <si>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</si>
  <si>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</si>
  <si>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</si>
  <si>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</si>
  <si>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</si>
  <si>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</si>
  <si>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</si>
  <si>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</si>
  <si>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</si>
  <si>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</si>
  <si>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</si>
  <si>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</si>
  <si>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</si>
  <si>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</si>
  <si>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</si>
  <si>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</si>
  <si>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</si>
  <si>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</si>
  <si>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</si>
  <si>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</si>
  <si>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</si>
  <si>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</si>
  <si>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</si>
  <si>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</si>
  <si>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</si>
  <si>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</si>
  <si>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</si>
  <si>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</si>
  <si>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</si>
  <si>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</si>
  <si>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</si>
  <si>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</si>
  <si>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</si>
  <si>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</si>
  <si>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</si>
  <si>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</si>
  <si>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</si>
  <si>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</si>
  <si>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</si>
  <si>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</si>
  <si>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</si>
  <si>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</si>
  <si>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</si>
  <si>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</si>
  <si>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</si>
  <si>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</si>
  <si>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</si>
  <si>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</si>
  <si>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</si>
  <si>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</si>
  <si>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</si>
  <si>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</si>
  <si>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</si>
  <si>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</si>
  <si>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</si>
  <si>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</si>
  <si>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</si>
  <si>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</si>
  <si>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Total persons - not stated</t>
  </si>
  <si>
    <t>As people may have more than one condition, the percentages above exceed 100</t>
  </si>
  <si>
    <t>Chronic Illnesses</t>
  </si>
  <si>
    <t>Cultural Diversity</t>
  </si>
  <si>
    <t>Education</t>
  </si>
  <si>
    <t>Health</t>
  </si>
  <si>
    <t>Incomes</t>
  </si>
  <si>
    <t xml:space="preserve">Families </t>
  </si>
  <si>
    <t>Housing</t>
  </si>
  <si>
    <t>of residents were born overseas</t>
  </si>
  <si>
    <t>of residents had arrived in the previous 2.5 years</t>
  </si>
  <si>
    <t>Languages</t>
  </si>
  <si>
    <t>of residents speak languages other than English at home</t>
  </si>
  <si>
    <t>per cent of 20-24 year-olds had left school before completing year 11</t>
  </si>
  <si>
    <t>of residents have a disability requiring daily assistance with self-care, mobility or communication</t>
  </si>
  <si>
    <t>Cancer</t>
  </si>
  <si>
    <t>Dementia</t>
  </si>
  <si>
    <t>Heart disease</t>
  </si>
  <si>
    <t>Lung condition</t>
  </si>
  <si>
    <t>Diabetes</t>
  </si>
  <si>
    <t>Income ratio</t>
  </si>
  <si>
    <t>Births ratio</t>
  </si>
  <si>
    <t>of families with children have one parent</t>
  </si>
  <si>
    <t>of homes are rented</t>
  </si>
  <si>
    <t>Mannningham</t>
  </si>
  <si>
    <t>Nilumbik</t>
  </si>
  <si>
    <t>Colac-Otway</t>
  </si>
  <si>
    <t>Gannawarra</t>
  </si>
  <si>
    <t>Mental health</t>
  </si>
  <si>
    <r>
      <t xml:space="preserve">Select municipality here </t>
    </r>
    <r>
      <rPr>
        <b/>
        <sz val="12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</si>
</sst>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9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color rgb="FF800000"/>
      <name val="Calibri"/>
      <family val="2"/>
      <scheme val="minor"/>
    </font>
    <font>
      <b/>
      <sz val="8.5"/>
      <color rgb="FFFFFF00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4" tint="-0.499984740745262"/>
      <name val="Garamond"/>
      <family val="1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theme="0"/>
      <name val="Times New Roman"/>
      <family val="1"/>
    </font>
    <font>
      <sz val="10"/>
      <name val="MS Sans Serif"/>
      <family val="2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Wingdings"/>
      <charset val="2"/>
    </font>
    <font>
      <sz val="9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</borders>
  <cellStyleXfs count="9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41" fillId="0" borderId="0"/>
    <xf numFmtId="0" fontId="43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165" fontId="2" fillId="0" borderId="0" xfId="0" applyNumberFormat="1" applyFont="1"/>
    <xf numFmtId="164" fontId="2" fillId="5" borderId="1" xfId="0" applyNumberFormat="1" applyFont="1" applyFill="1" applyBorder="1" applyProtection="1">
      <protection hidden="1"/>
    </xf>
    <xf numFmtId="164" fontId="2" fillId="5" borderId="1" xfId="0" applyNumberFormat="1" applyFont="1" applyFill="1" applyBorder="1" applyAlignment="1" applyProtection="1">
      <alignment horizontal="right"/>
      <protection hidden="1"/>
    </xf>
    <xf numFmtId="1" fontId="2" fillId="5" borderId="1" xfId="0" applyNumberFormat="1" applyFont="1" applyFill="1" applyBorder="1" applyProtection="1">
      <protection hidden="1"/>
    </xf>
    <xf numFmtId="165" fontId="2" fillId="5" borderId="1" xfId="0" applyNumberFormat="1" applyFont="1" applyFill="1" applyBorder="1" applyProtection="1">
      <protection hidden="1"/>
    </xf>
    <xf numFmtId="164" fontId="2" fillId="5" borderId="2" xfId="0" applyNumberFormat="1" applyFont="1" applyFill="1" applyBorder="1" applyProtection="1">
      <protection hidden="1"/>
    </xf>
    <xf numFmtId="164" fontId="2" fillId="6" borderId="1" xfId="0" applyNumberFormat="1" applyFont="1" applyFill="1" applyBorder="1" applyProtection="1">
      <protection hidden="1"/>
    </xf>
    <xf numFmtId="1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7" fillId="4" borderId="0" xfId="0" applyFont="1" applyFill="1" applyAlignment="1" applyProtection="1">
      <alignment horizontal="left" vertical="center" wrapText="1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7" borderId="1" xfId="0" applyNumberFormat="1" applyFont="1" applyFill="1" applyBorder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32" fillId="0" borderId="0" xfId="0" applyFont="1" applyProtection="1">
      <protection hidden="1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left"/>
    </xf>
    <xf numFmtId="3" fontId="2" fillId="8" borderId="0" xfId="0" applyNumberFormat="1" applyFont="1" applyFill="1"/>
    <xf numFmtId="0" fontId="0" fillId="8" borderId="0" xfId="0" applyFill="1"/>
    <xf numFmtId="0" fontId="33" fillId="0" borderId="0" xfId="0" applyFont="1" applyAlignment="1" applyProtection="1">
      <alignment wrapText="1"/>
      <protection hidden="1"/>
    </xf>
    <xf numFmtId="0" fontId="34" fillId="4" borderId="0" xfId="0" applyFont="1" applyFill="1" applyAlignment="1" applyProtection="1">
      <alignment horizontal="left"/>
      <protection hidden="1"/>
    </xf>
    <xf numFmtId="0" fontId="0" fillId="0" borderId="0" xfId="0" applyAlignment="1">
      <alignment horizontal="center"/>
    </xf>
    <xf numFmtId="0" fontId="11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>
      <alignment horizontal="center"/>
    </xf>
    <xf numFmtId="0" fontId="4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42" fillId="0" borderId="0" xfId="7" applyFont="1" applyAlignment="1" applyProtection="1">
      <alignment horizontal="center" vertical="center"/>
      <protection hidden="1"/>
    </xf>
    <xf numFmtId="0" fontId="47" fillId="0" borderId="0" xfId="7" applyFont="1" applyAlignment="1" applyProtection="1">
      <alignment horizontal="left" wrapText="1"/>
      <protection locked="0" hidden="1"/>
    </xf>
    <xf numFmtId="165" fontId="47" fillId="0" borderId="0" xfId="8" applyNumberFormat="1" applyFont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37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4" fillId="0" borderId="0" xfId="0" applyNumberFormat="1" applyFont="1" applyProtection="1">
      <protection hidden="1"/>
    </xf>
    <xf numFmtId="0" fontId="0" fillId="0" borderId="4" xfId="0" applyBorder="1" applyProtection="1">
      <protection hidden="1"/>
    </xf>
    <xf numFmtId="0" fontId="35" fillId="0" borderId="5" xfId="0" applyFont="1" applyBorder="1" applyProtection="1">
      <protection hidden="1"/>
    </xf>
    <xf numFmtId="0" fontId="24" fillId="0" borderId="0" xfId="0" applyFont="1" applyProtection="1">
      <protection hidden="1"/>
    </xf>
    <xf numFmtId="0" fontId="22" fillId="0" borderId="0" xfId="0" applyFont="1" applyProtection="1">
      <protection hidden="1"/>
    </xf>
    <xf numFmtId="1" fontId="10" fillId="0" borderId="0" xfId="0" applyNumberFormat="1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45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0" fillId="0" borderId="0" xfId="0" applyAlignment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23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" fontId="38" fillId="0" borderId="0" xfId="0" applyNumberFormat="1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wrapText="1"/>
      <protection hidden="1"/>
    </xf>
    <xf numFmtId="0" fontId="40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39" fillId="0" borderId="0" xfId="0" applyFont="1" applyAlignment="1" applyProtection="1">
      <alignment horizontal="left" vertical="top" wrapText="1" indent="1"/>
      <protection hidden="1"/>
    </xf>
    <xf numFmtId="1" fontId="38" fillId="0" borderId="0" xfId="0" applyNumberFormat="1" applyFont="1" applyAlignment="1" applyProtection="1">
      <alignment horizontal="center" vertical="top"/>
      <protection hidden="1"/>
    </xf>
    <xf numFmtId="0" fontId="40" fillId="0" borderId="0" xfId="0" applyFont="1" applyAlignment="1" applyProtection="1">
      <alignment horizontal="left" vertical="top" wrapText="1" indent="1"/>
      <protection hidden="1"/>
    </xf>
  </cellXfs>
  <cellStyles count="9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Normal_Local Government Statistics" xfId="7" xr:uid="{9C27EAB7-87BD-4265-823B-9B0AC0D49207}"/>
    <cellStyle name="Normal_T100" xfId="8" xr:uid="{FCA89195-8498-4B18-B914-523865329791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006600"/>
      <color rgb="FFFFDDD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eetMetadata" Target="metadata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3da6bfe0b4f249a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0-14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6.0804105857293651</c:v>
                </c:pt>
                <c:pt idx="1">
                  <c:v>17.323481635516679</c:v>
                </c:pt>
                <c:pt idx="2">
                  <c:v>12.636761833730478</c:v>
                </c:pt>
                <c:pt idx="3">
                  <c:v>54.319809370911365</c:v>
                </c:pt>
                <c:pt idx="4">
                  <c:v>15.71994715984148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Detail'!$D$18:$D$25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</c:strCache>
            </c:strRef>
          </c:cat>
          <c:val>
            <c:numRef>
              <c:f>'Municipal Detail'!$F$18:$F$25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1.7749979996265968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69113635100012"/>
          <c:y val="3.0000679619882179E-2"/>
          <c:w val="0.76950439456022846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Detail'!$D$76:$D$83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'Municipal Detail'!$F$76:$F$83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185140814453408"/>
          <c:w val="0.68954288864893376"/>
          <c:h val="0.85671932112780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Infographic!$S$5:$S$12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Malaysia</c:v>
                </c:pt>
              </c:strCache>
            </c:strRef>
          </c:cat>
          <c:val>
            <c:numRef>
              <c:f>Infographic!$T$5:$T$12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2.2717573947136795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3-428C-A83E-20377493F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3096805695340294"/>
          <c:w val="0.66377705145347399"/>
          <c:h val="0.864984789364370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Infographic!$S$15:$S$22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Infographic!$T$15:$T$22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3-4395-9D5F-A11DA26C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90503459794799"/>
          <c:y val="0"/>
          <c:w val="0.73021617752326418"/>
          <c:h val="0.85420549195603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6E-460D-B2F9-266A76187A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Infographic!$R$23:$R$24</c:f>
              <c:strCache>
                <c:ptCount val="2"/>
                <c:pt idx="0">
                  <c:v>Greater Dandenong</c:v>
                </c:pt>
                <c:pt idx="1">
                  <c:v>Victoria</c:v>
                </c:pt>
              </c:strCache>
            </c:strRef>
          </c:cat>
          <c:val>
            <c:numRef>
              <c:f>Infographic!$S$23:$S$24</c:f>
              <c:numCache>
                <c:formatCode>0.0</c:formatCode>
                <c:ptCount val="2"/>
                <c:pt idx="0">
                  <c:v>8.1360390830514842</c:v>
                </c:pt>
                <c:pt idx="1">
                  <c:v>7.8358536446851463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E-460D-B2F9-266A7618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2662280"/>
        <c:axId val="622662608"/>
      </c:barChart>
      <c:catAx>
        <c:axId val="622662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608"/>
        <c:crosses val="autoZero"/>
        <c:auto val="1"/>
        <c:lblAlgn val="ctr"/>
        <c:lblOffset val="100"/>
        <c:noMultiLvlLbl val="0"/>
      </c:catAx>
      <c:valAx>
        <c:axId val="622662608"/>
        <c:scaling>
          <c:orientation val="minMax"/>
          <c:min val="0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19408862949601"/>
          <c:y val="5.0250902781034563E-2"/>
          <c:w val="0.61012708550695149"/>
          <c:h val="0.82901312335958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Infographic!$S$26:$S$33</c:f>
              <c:strCache>
                <c:ptCount val="8"/>
                <c:pt idx="0">
                  <c:v>Asthma </c:v>
                </c:pt>
                <c:pt idx="1">
                  <c:v>Diabetes</c:v>
                </c:pt>
                <c:pt idx="2">
                  <c:v>Arthritis </c:v>
                </c:pt>
                <c:pt idx="3">
                  <c:v>Mental health</c:v>
                </c:pt>
                <c:pt idx="4">
                  <c:v>Heart disease</c:v>
                </c:pt>
                <c:pt idx="5">
                  <c:v>Cancer</c:v>
                </c:pt>
                <c:pt idx="6">
                  <c:v>Lung condition</c:v>
                </c:pt>
                <c:pt idx="7">
                  <c:v>Stroke</c:v>
                </c:pt>
              </c:strCache>
            </c:strRef>
          </c:cat>
          <c:val>
            <c:numRef>
              <c:f>Infographic!$T$26:$T$33</c:f>
              <c:numCache>
                <c:formatCode>0.0</c:formatCode>
                <c:ptCount val="8"/>
                <c:pt idx="0">
                  <c:v>6.9657437050544653</c:v>
                </c:pt>
                <c:pt idx="1">
                  <c:v>6.6188618711052918</c:v>
                </c:pt>
                <c:pt idx="2">
                  <c:v>6.5695031911757642</c:v>
                </c:pt>
                <c:pt idx="3">
                  <c:v>6.514660213476291</c:v>
                </c:pt>
                <c:pt idx="4">
                  <c:v>3.4941832166777496</c:v>
                </c:pt>
                <c:pt idx="5">
                  <c:v>2.0579827381727691</c:v>
                </c:pt>
                <c:pt idx="6">
                  <c:v>1.2387657587868732</c:v>
                </c:pt>
                <c:pt idx="7">
                  <c:v>1.0358467412988188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6-40CB-B673-D39A803BC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axId val="1002904544"/>
        <c:axId val="1002904216"/>
      </c:barChart>
      <c:catAx>
        <c:axId val="1002904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216"/>
        <c:crosses val="autoZero"/>
        <c:auto val="1"/>
        <c:lblAlgn val="ctr"/>
        <c:lblOffset val="100"/>
        <c:noMultiLvlLbl val="0"/>
      </c:catAx>
      <c:valAx>
        <c:axId val="100290421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26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1" val="36"/>
</file>

<file path=xl/ctrlProps/ctrlProp3.xml><?xml version="1.0" encoding="utf-8"?>
<formControlPr xmlns="http://schemas.microsoft.com/office/spreadsheetml/2009/9/main" objectType="Drop" dropLines="45" dropStyle="combo" dx="39" fmlaLink="$G$2" fmlaRange="'Municipal Detail'!$R$5:$R$85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21.jpeg"/><Relationship Id="rId7" Type="http://schemas.openxmlformats.org/officeDocument/2006/relationships/image" Target="../media/image23.jpeg"/><Relationship Id="rId12" Type="http://schemas.openxmlformats.org/officeDocument/2006/relationships/image" Target="../media/image27.jpeg"/><Relationship Id="rId2" Type="http://schemas.openxmlformats.org/officeDocument/2006/relationships/chart" Target="../charts/chart5.xml"/><Relationship Id="rId1" Type="http://schemas.openxmlformats.org/officeDocument/2006/relationships/image" Target="../media/image20.jpeg"/><Relationship Id="rId6" Type="http://schemas.openxmlformats.org/officeDocument/2006/relationships/chart" Target="../charts/chart7.xml"/><Relationship Id="rId11" Type="http://schemas.openxmlformats.org/officeDocument/2006/relationships/image" Target="../media/image26.png"/><Relationship Id="rId5" Type="http://schemas.openxmlformats.org/officeDocument/2006/relationships/image" Target="../media/image22.jpg"/><Relationship Id="rId10" Type="http://schemas.openxmlformats.org/officeDocument/2006/relationships/image" Target="../media/image25.jpg"/><Relationship Id="rId4" Type="http://schemas.openxmlformats.org/officeDocument/2006/relationships/chart" Target="../charts/chart6.xml"/><Relationship Id="rId9" Type="http://schemas.openxmlformats.org/officeDocument/2006/relationships/image" Target="../media/image24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425450</xdr:colOff>
          <xdr:row>1</xdr:row>
          <xdr:rowOff>158750</xdr:rowOff>
        </xdr:from>
        <xdr:to>
          <xdr:col>3</xdr:col>
          <xdr:colOff>1816100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260350</xdr:colOff>
          <xdr:row>1</xdr:row>
          <xdr:rowOff>152400</xdr:rowOff>
        </xdr:from>
        <xdr:to>
          <xdr:col>11</xdr:col>
          <xdr:colOff>381000</xdr:colOff>
          <xdr:row>3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529</xdr:colOff>
      <xdr:row>16</xdr:row>
      <xdr:rowOff>1</xdr:rowOff>
    </xdr:from>
    <xdr:to>
      <xdr:col>13</xdr:col>
      <xdr:colOff>619124</xdr:colOff>
      <xdr:row>26</xdr:row>
      <xdr:rowOff>10583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85</xdr:row>
      <xdr:rowOff>52917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10</xdr:col>
      <xdr:colOff>513292</xdr:colOff>
      <xdr:row>151</xdr:row>
      <xdr:rowOff>132292</xdr:rowOff>
    </xdr:from>
    <xdr:to>
      <xdr:col>11</xdr:col>
      <xdr:colOff>401108</xdr:colOff>
      <xdr:row>153</xdr:row>
      <xdr:rowOff>47626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477125" y="27643668"/>
          <a:ext cx="533400" cy="354541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282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525145</xdr:colOff>
      <xdr:row>202</xdr:row>
      <xdr:rowOff>165100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719512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680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3</xdr:col>
      <xdr:colOff>4409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1</xdr:row>
          <xdr:rowOff>0</xdr:rowOff>
        </xdr:from>
        <xdr:to>
          <xdr:col>8</xdr:col>
          <xdr:colOff>292100</xdr:colOff>
          <xdr:row>2</xdr:row>
          <xdr:rowOff>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485775</xdr:colOff>
      <xdr:row>6</xdr:row>
      <xdr:rowOff>0</xdr:rowOff>
    </xdr:from>
    <xdr:to>
      <xdr:col>5</xdr:col>
      <xdr:colOff>161925</xdr:colOff>
      <xdr:row>11</xdr:row>
      <xdr:rowOff>366713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1300163"/>
          <a:ext cx="1271588" cy="1271588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3</xdr:row>
      <xdr:rowOff>19050</xdr:rowOff>
    </xdr:from>
    <xdr:to>
      <xdr:col>10</xdr:col>
      <xdr:colOff>42863</xdr:colOff>
      <xdr:row>11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123823</xdr:colOff>
      <xdr:row>6</xdr:row>
      <xdr:rowOff>52386</xdr:rowOff>
    </xdr:from>
    <xdr:to>
      <xdr:col>14</xdr:col>
      <xdr:colOff>395287</xdr:colOff>
      <xdr:row>11</xdr:row>
      <xdr:rowOff>261937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336" y="1352549"/>
          <a:ext cx="1857377" cy="1114426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5</xdr:col>
      <xdr:colOff>504825</xdr:colOff>
      <xdr:row>12</xdr:row>
      <xdr:rowOff>42861</xdr:rowOff>
    </xdr:from>
    <xdr:to>
      <xdr:col>10</xdr:col>
      <xdr:colOff>76200</xdr:colOff>
      <xdr:row>21</xdr:row>
      <xdr:rowOff>42863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20287</xdr:colOff>
      <xdr:row>15</xdr:row>
      <xdr:rowOff>171451</xdr:rowOff>
    </xdr:from>
    <xdr:to>
      <xdr:col>5</xdr:col>
      <xdr:colOff>391765</xdr:colOff>
      <xdr:row>21</xdr:row>
      <xdr:rowOff>347662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62" y="3419476"/>
          <a:ext cx="1966916" cy="1262061"/>
        </a:xfrm>
        <a:prstGeom prst="rect">
          <a:avLst/>
        </a:prstGeom>
      </xdr:spPr>
    </xdr:pic>
    <xdr:clientData/>
  </xdr:twoCellAnchor>
  <xdr:twoCellAnchor>
    <xdr:from>
      <xdr:col>10</xdr:col>
      <xdr:colOff>100011</xdr:colOff>
      <xdr:row>15</xdr:row>
      <xdr:rowOff>161925</xdr:rowOff>
    </xdr:from>
    <xdr:to>
      <xdr:col>14</xdr:col>
      <xdr:colOff>476250</xdr:colOff>
      <xdr:row>21</xdr:row>
      <xdr:rowOff>385763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249944</xdr:colOff>
      <xdr:row>26</xdr:row>
      <xdr:rowOff>171449</xdr:rowOff>
    </xdr:from>
    <xdr:to>
      <xdr:col>5</xdr:col>
      <xdr:colOff>290512</xdr:colOff>
      <xdr:row>31</xdr:row>
      <xdr:rowOff>380928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119" y="5738812"/>
          <a:ext cx="1636006" cy="1114354"/>
        </a:xfrm>
        <a:prstGeom prst="rect">
          <a:avLst/>
        </a:prstGeom>
      </xdr:spPr>
    </xdr:pic>
    <xdr:clientData/>
  </xdr:twoCellAnchor>
  <xdr:twoCellAnchor>
    <xdr:from>
      <xdr:col>5</xdr:col>
      <xdr:colOff>504826</xdr:colOff>
      <xdr:row>22</xdr:row>
      <xdr:rowOff>19049</xdr:rowOff>
    </xdr:from>
    <xdr:to>
      <xdr:col>10</xdr:col>
      <xdr:colOff>76200</xdr:colOff>
      <xdr:row>31</xdr:row>
      <xdr:rowOff>14286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33949</xdr:colOff>
      <xdr:row>26</xdr:row>
      <xdr:rowOff>9209</xdr:rowOff>
    </xdr:from>
    <xdr:to>
      <xdr:col>14</xdr:col>
      <xdr:colOff>433387</xdr:colOff>
      <xdr:row>31</xdr:row>
      <xdr:rowOff>247650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6462" y="5576572"/>
          <a:ext cx="1985351" cy="1143316"/>
        </a:xfrm>
        <a:prstGeom prst="rect">
          <a:avLst/>
        </a:prstGeom>
      </xdr:spPr>
    </xdr:pic>
    <xdr:clientData/>
  </xdr:twoCellAnchor>
  <xdr:twoCellAnchor editAs="oneCell">
    <xdr:from>
      <xdr:col>3</xdr:col>
      <xdr:colOff>75164</xdr:colOff>
      <xdr:row>36</xdr:row>
      <xdr:rowOff>15874</xdr:rowOff>
    </xdr:from>
    <xdr:to>
      <xdr:col>5</xdr:col>
      <xdr:colOff>215262</xdr:colOff>
      <xdr:row>41</xdr:row>
      <xdr:rowOff>42862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89" y="7850187"/>
          <a:ext cx="1168798" cy="1198563"/>
        </a:xfrm>
        <a:prstGeom prst="rect">
          <a:avLst/>
        </a:prstGeom>
      </xdr:spPr>
    </xdr:pic>
    <xdr:clientData/>
  </xdr:twoCellAnchor>
  <xdr:twoCellAnchor editAs="oneCell">
    <xdr:from>
      <xdr:col>5</xdr:col>
      <xdr:colOff>509588</xdr:colOff>
      <xdr:row>35</xdr:row>
      <xdr:rowOff>47927</xdr:rowOff>
    </xdr:from>
    <xdr:to>
      <xdr:col>10</xdr:col>
      <xdr:colOff>4763</xdr:colOff>
      <xdr:row>40</xdr:row>
      <xdr:rowOff>157162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0813" y="7539340"/>
          <a:ext cx="2066925" cy="1404635"/>
        </a:xfrm>
        <a:prstGeom prst="rect">
          <a:avLst/>
        </a:prstGeom>
      </xdr:spPr>
    </xdr:pic>
    <xdr:clientData/>
  </xdr:twoCellAnchor>
  <xdr:twoCellAnchor editAs="oneCell">
    <xdr:from>
      <xdr:col>11</xdr:col>
      <xdr:colOff>442912</xdr:colOff>
      <xdr:row>34</xdr:row>
      <xdr:rowOff>71437</xdr:rowOff>
    </xdr:from>
    <xdr:to>
      <xdr:col>14</xdr:col>
      <xdr:colOff>146898</xdr:colOff>
      <xdr:row>37</xdr:row>
      <xdr:rowOff>28575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7381875"/>
          <a:ext cx="1289899" cy="833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03"/>
  <sheetViews>
    <sheetView zoomScale="75" zoomScaleNormal="75" workbookViewId="0">
      <pane xSplit="3" ySplit="5" topLeftCell="D48" activePane="bottomRight" state="frozen"/>
      <selection pane="topRight" activeCell="D1" sqref="D1"/>
      <selection pane="bottomLeft" activeCell="A6" sqref="A6"/>
      <selection pane="bottomRight" activeCell="A73" sqref="A73:XFD73"/>
    </sheetView>
  </sheetViews>
  <sheetFormatPr defaultRowHeight="14.5" x14ac:dyDescent="0.35"/>
  <cols>
    <col min="1" max="1" width="5.6328125" customWidth="1"/>
    <col min="2" max="2" width="2.81640625" bestFit="1" customWidth="1"/>
    <col min="3" max="3" width="18.26953125" style="1" customWidth="1"/>
    <col min="4" max="4" width="14.26953125" style="1" customWidth="1"/>
    <col min="5" max="5" width="13.26953125" style="1" customWidth="1"/>
    <col min="6" max="6" width="14.26953125" style="1" customWidth="1"/>
    <col min="7" max="7" width="13.26953125" style="1" customWidth="1"/>
    <col min="8" max="8" width="14.26953125" style="1" customWidth="1"/>
    <col min="9" max="9" width="13.26953125" style="1" customWidth="1"/>
    <col min="10" max="10" width="14.26953125" style="1" customWidth="1"/>
    <col min="11" max="11" width="13.26953125" style="1" customWidth="1"/>
    <col min="12" max="12" width="14.26953125" style="1" customWidth="1"/>
    <col min="13" max="13" width="13.26953125" style="1" customWidth="1"/>
    <col min="14" max="14" width="14.26953125" style="1" customWidth="1"/>
    <col min="15" max="15" width="13.26953125" style="1" customWidth="1"/>
    <col min="16" max="16" width="14.26953125" style="1" customWidth="1"/>
    <col min="17" max="17" width="13.26953125" style="1" customWidth="1"/>
    <col min="18" max="18" width="14.26953125" style="1" customWidth="1"/>
    <col min="19" max="19" width="13.26953125" style="1" customWidth="1"/>
    <col min="20" max="20" width="14.26953125" style="1" customWidth="1"/>
    <col min="21" max="21" width="13.26953125" style="1" customWidth="1"/>
    <col min="22" max="22" width="14.26953125" style="1" customWidth="1"/>
    <col min="23" max="23" width="13.26953125" style="1" customWidth="1"/>
    <col min="24" max="24" width="14.26953125" style="1" customWidth="1"/>
    <col min="25" max="25" width="13.26953125" style="1" customWidth="1"/>
    <col min="26" max="26" width="14.26953125" style="1" customWidth="1"/>
    <col min="27" max="27" width="13.26953125" style="1" customWidth="1"/>
    <col min="28" max="28" width="14.26953125" style="1" customWidth="1"/>
    <col min="29" max="29" width="13.26953125" style="1" customWidth="1"/>
    <col min="30" max="30" width="14.26953125" style="1" customWidth="1"/>
    <col min="31" max="31" width="13.26953125" style="1" customWidth="1"/>
    <col min="32" max="32" width="14.26953125" style="1" customWidth="1"/>
    <col min="33" max="33" width="13.26953125" style="1" customWidth="1"/>
    <col min="34" max="34" width="14.26953125" style="1" customWidth="1"/>
    <col min="35" max="35" width="13.26953125" style="1" customWidth="1"/>
    <col min="36" max="36" width="14.26953125" style="1" customWidth="1"/>
    <col min="37" max="37" width="13.26953125" style="1" customWidth="1"/>
    <col min="38" max="38" width="14.26953125" style="1" customWidth="1"/>
    <col min="39" max="39" width="13.26953125" style="1" customWidth="1"/>
    <col min="40" max="40" width="14.26953125" style="1" customWidth="1"/>
    <col min="41" max="41" width="13.26953125" style="1" customWidth="1"/>
    <col min="42" max="42" width="14.26953125" style="1" customWidth="1"/>
    <col min="43" max="43" width="13.26953125" style="1" customWidth="1"/>
    <col min="44" max="44" width="14.26953125" style="1" customWidth="1"/>
    <col min="45" max="45" width="13.26953125" style="1" customWidth="1"/>
    <col min="46" max="46" width="14.26953125" style="1" customWidth="1"/>
    <col min="47" max="47" width="13.26953125" style="1" customWidth="1"/>
    <col min="48" max="48" width="14.26953125" style="1" customWidth="1"/>
    <col min="49" max="49" width="13.26953125" style="1" customWidth="1"/>
    <col min="50" max="50" width="14.26953125" style="1" customWidth="1"/>
    <col min="51" max="51" width="13.26953125" style="1" customWidth="1"/>
    <col min="52" max="52" width="14.26953125" style="1" customWidth="1"/>
    <col min="53" max="53" width="13.26953125" style="1" customWidth="1"/>
    <col min="54" max="54" width="14.26953125" style="1" customWidth="1"/>
    <col min="55" max="55" width="13.26953125" style="1" customWidth="1"/>
    <col min="56" max="56" width="14.26953125" style="1" customWidth="1"/>
    <col min="57" max="57" width="13.26953125" style="1" customWidth="1"/>
    <col min="58" max="58" width="14.26953125" style="1" customWidth="1"/>
    <col min="59" max="59" width="13.26953125" style="1" customWidth="1"/>
    <col min="60" max="60" width="14.26953125" style="1" customWidth="1"/>
    <col min="61" max="61" width="13.26953125" style="1" customWidth="1"/>
    <col min="62" max="62" width="14.26953125" style="1" customWidth="1"/>
    <col min="63" max="63" width="13.26953125" style="1" customWidth="1"/>
    <col min="64" max="64" width="14.26953125" style="1" customWidth="1"/>
    <col min="65" max="65" width="13.26953125" style="1" customWidth="1"/>
    <col min="66" max="66" width="14.26953125" style="1" customWidth="1"/>
    <col min="67" max="67" width="13.26953125" style="1" customWidth="1"/>
    <col min="68" max="68" width="14.26953125" style="1" customWidth="1"/>
    <col min="69" max="69" width="13.26953125" style="1" customWidth="1"/>
    <col min="70" max="70" width="14.26953125" style="1" customWidth="1"/>
    <col min="71" max="71" width="13.26953125" style="1" customWidth="1"/>
    <col min="72" max="72" width="14.26953125" style="1" customWidth="1"/>
    <col min="73" max="73" width="13.26953125" style="1" customWidth="1"/>
    <col min="74" max="74" width="14.26953125" style="1" customWidth="1"/>
    <col min="75" max="75" width="13.26953125" style="1" customWidth="1"/>
    <col min="76" max="76" width="14.26953125" style="1" customWidth="1"/>
    <col min="77" max="77" width="13.26953125" style="1" customWidth="1"/>
    <col min="78" max="78" width="14.26953125" style="1" customWidth="1"/>
    <col min="79" max="79" width="13.26953125" style="1" customWidth="1"/>
    <col min="80" max="80" width="14.26953125" style="1" customWidth="1"/>
    <col min="81" max="81" width="13.26953125" style="1" customWidth="1"/>
    <col min="82" max="82" width="14.26953125" style="1" customWidth="1"/>
    <col min="83" max="83" width="13.26953125" style="1" customWidth="1"/>
    <col min="84" max="84" width="14.26953125" style="1" customWidth="1"/>
    <col min="85" max="85" width="13.26953125" style="1" customWidth="1"/>
    <col min="86" max="86" width="14.26953125" style="1" customWidth="1"/>
    <col min="87" max="87" width="13.26953125" style="1" customWidth="1"/>
    <col min="88" max="88" width="14.26953125" style="1" customWidth="1"/>
    <col min="89" max="89" width="13.26953125" style="1" customWidth="1"/>
    <col min="90" max="90" width="14.26953125" style="1" customWidth="1"/>
    <col min="91" max="91" width="13.26953125" style="1" customWidth="1"/>
    <col min="92" max="92" width="14.26953125" style="1" customWidth="1"/>
    <col min="93" max="93" width="13.26953125" style="1" customWidth="1"/>
    <col min="94" max="94" width="14.26953125" style="1" customWidth="1"/>
    <col min="95" max="95" width="13.26953125" style="1" customWidth="1"/>
    <col min="96" max="96" width="14.26953125" style="1" customWidth="1"/>
    <col min="97" max="97" width="13.26953125" style="1" customWidth="1"/>
    <col min="98" max="98" width="14.26953125" style="1" customWidth="1"/>
    <col min="99" max="99" width="13.26953125" style="1" customWidth="1"/>
    <col min="100" max="100" width="14.26953125" style="1" customWidth="1"/>
    <col min="101" max="101" width="13.26953125" style="1" customWidth="1"/>
    <col min="102" max="102" width="14.26953125" style="1" customWidth="1"/>
    <col min="103" max="103" width="13.26953125" style="1" customWidth="1"/>
    <col min="104" max="104" width="14.26953125" style="1" customWidth="1"/>
    <col min="105" max="105" width="13.26953125" style="1" customWidth="1"/>
    <col min="106" max="106" width="14.26953125" style="1" customWidth="1"/>
    <col min="107" max="107" width="13.26953125" style="1" customWidth="1"/>
    <col min="108" max="108" width="14.26953125" style="1" customWidth="1"/>
    <col min="109" max="109" width="13.26953125" style="1" customWidth="1"/>
    <col min="110" max="110" width="14.26953125" style="1" customWidth="1"/>
    <col min="111" max="111" width="13.26953125" style="1" customWidth="1"/>
    <col min="112" max="112" width="14.26953125" style="1" customWidth="1"/>
    <col min="113" max="113" width="13.26953125" style="1" customWidth="1"/>
    <col min="114" max="114" width="14.26953125" style="1" customWidth="1"/>
    <col min="115" max="115" width="13.26953125" style="1" customWidth="1"/>
    <col min="116" max="116" width="14.26953125" style="1" customWidth="1"/>
    <col min="117" max="117" width="13.26953125" style="1" customWidth="1"/>
    <col min="118" max="118" width="14.26953125" style="1" customWidth="1"/>
    <col min="119" max="119" width="13.26953125" style="1" customWidth="1"/>
    <col min="120" max="120" width="14.26953125" style="1" customWidth="1"/>
    <col min="121" max="121" width="13.26953125" style="1" customWidth="1"/>
    <col min="122" max="122" width="14.26953125" style="1" customWidth="1"/>
    <col min="123" max="123" width="13.26953125" style="1" customWidth="1"/>
    <col min="124" max="124" width="14.26953125" style="1" customWidth="1"/>
    <col min="125" max="125" width="13.26953125" style="1" customWidth="1"/>
    <col min="126" max="126" width="14.26953125" style="1" customWidth="1"/>
    <col min="127" max="127" width="13.26953125" style="1" customWidth="1"/>
    <col min="128" max="128" width="14.26953125" style="1" customWidth="1"/>
    <col min="129" max="129" width="13.26953125" style="1" customWidth="1"/>
    <col min="130" max="130" width="14.26953125" style="1" customWidth="1"/>
    <col min="131" max="131" width="13.26953125" style="1" customWidth="1"/>
    <col min="132" max="132" width="14.26953125" style="1" customWidth="1"/>
    <col min="133" max="133" width="13.26953125" style="1" customWidth="1"/>
    <col min="134" max="134" width="14.26953125" style="1" customWidth="1"/>
    <col min="135" max="135" width="13.26953125" style="1" customWidth="1"/>
    <col min="136" max="136" width="14.26953125" style="1" customWidth="1"/>
    <col min="137" max="137" width="13.26953125" style="1" customWidth="1"/>
    <col min="138" max="138" width="14.26953125" style="1" customWidth="1"/>
    <col min="139" max="139" width="13.26953125" style="1" customWidth="1"/>
    <col min="140" max="140" width="14.26953125" style="1" customWidth="1"/>
    <col min="141" max="141" width="13.26953125" style="1" customWidth="1"/>
    <col min="142" max="142" width="14.26953125" style="1" customWidth="1"/>
    <col min="143" max="143" width="13.26953125" style="1" customWidth="1"/>
    <col min="144" max="144" width="14.26953125" style="1" customWidth="1"/>
    <col min="145" max="145" width="13.26953125" style="1" customWidth="1"/>
    <col min="146" max="146" width="14.26953125" style="1" customWidth="1"/>
    <col min="147" max="147" width="13.26953125" style="1" customWidth="1"/>
    <col min="148" max="148" width="14.26953125" style="1" customWidth="1"/>
    <col min="149" max="149" width="13.26953125" style="1" customWidth="1"/>
    <col min="150" max="150" width="14.26953125" style="1" customWidth="1"/>
    <col min="151" max="151" width="13.26953125" style="1" customWidth="1"/>
    <col min="152" max="152" width="14.26953125" style="1" customWidth="1"/>
    <col min="153" max="153" width="13.26953125" style="1" customWidth="1"/>
    <col min="154" max="154" width="14.26953125" style="1" customWidth="1"/>
    <col min="155" max="155" width="13.26953125" style="1" customWidth="1"/>
    <col min="156" max="156" width="14.26953125" style="1" customWidth="1"/>
    <col min="157" max="157" width="13.26953125" style="1" customWidth="1"/>
    <col min="158" max="158" width="14.26953125" style="1" customWidth="1"/>
    <col min="159" max="159" width="13.26953125" style="1" customWidth="1"/>
    <col min="160" max="160" width="14.26953125" style="1" customWidth="1"/>
    <col min="161" max="161" width="13.26953125" style="1" customWidth="1"/>
    <col min="162" max="162" width="14.26953125" style="1" customWidth="1"/>
    <col min="163" max="163" width="13.26953125" style="1" customWidth="1"/>
    <col min="164" max="164" width="14.26953125" style="1" customWidth="1"/>
    <col min="165" max="165" width="13.26953125" style="1" customWidth="1"/>
  </cols>
  <sheetData>
    <row r="3" spans="2:165" x14ac:dyDescent="0.3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3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3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35">
      <c r="B6" s="18">
        <v>1</v>
      </c>
      <c r="C6" s="2" t="s">
        <v>2</v>
      </c>
      <c r="D6" s="3">
        <v>13235</v>
      </c>
      <c r="F6" s="3">
        <v>11880</v>
      </c>
      <c r="H6" s="3">
        <v>113763</v>
      </c>
      <c r="J6" s="3">
        <v>126236</v>
      </c>
      <c r="L6" s="3">
        <v>40789</v>
      </c>
      <c r="N6" s="3">
        <v>57626</v>
      </c>
      <c r="P6" s="3">
        <v>101306</v>
      </c>
      <c r="R6" s="3">
        <v>14528</v>
      </c>
      <c r="T6" s="3">
        <v>167900</v>
      </c>
      <c r="V6" s="3">
        <v>194618</v>
      </c>
      <c r="X6" s="3">
        <v>6178</v>
      </c>
      <c r="Z6" s="3">
        <v>38735</v>
      </c>
      <c r="AB6" s="3">
        <v>118194</v>
      </c>
      <c r="AD6" s="3">
        <v>365239</v>
      </c>
      <c r="AF6" s="3">
        <v>13483</v>
      </c>
      <c r="AH6" s="3">
        <v>22423</v>
      </c>
      <c r="AJ6" s="3">
        <v>16115</v>
      </c>
      <c r="AL6" s="3">
        <v>148570</v>
      </c>
      <c r="AN6" s="3">
        <v>48715</v>
      </c>
      <c r="AP6" s="3">
        <v>139281</v>
      </c>
      <c r="AR6" s="3">
        <v>10683</v>
      </c>
      <c r="AT6" s="3">
        <v>148908</v>
      </c>
      <c r="AV6" s="3">
        <v>20152</v>
      </c>
      <c r="AX6" s="3">
        <v>24985</v>
      </c>
      <c r="AZ6" s="3">
        <v>121470</v>
      </c>
      <c r="BB6" s="3">
        <v>158208</v>
      </c>
      <c r="BD6" s="3">
        <v>271057</v>
      </c>
      <c r="BF6" s="3">
        <v>68409</v>
      </c>
      <c r="BH6" s="3">
        <v>16604</v>
      </c>
      <c r="BJ6" s="3">
        <v>5698</v>
      </c>
      <c r="BL6" s="3">
        <v>91322</v>
      </c>
      <c r="BN6" s="3">
        <v>20429</v>
      </c>
      <c r="BP6" s="3">
        <v>243901</v>
      </c>
      <c r="BR6" s="3">
        <v>17368</v>
      </c>
      <c r="BT6" s="3">
        <v>158129</v>
      </c>
      <c r="BV6" s="3">
        <v>159103</v>
      </c>
      <c r="BX6" s="3">
        <v>77318</v>
      </c>
      <c r="BZ6" s="3">
        <v>7759</v>
      </c>
      <c r="CB6" s="3">
        <v>51458</v>
      </c>
      <c r="CD6" s="3">
        <v>124700</v>
      </c>
      <c r="CF6" s="3">
        <v>10178</v>
      </c>
      <c r="CH6" s="3">
        <v>85209</v>
      </c>
      <c r="CJ6" s="3">
        <v>115043</v>
      </c>
      <c r="CL6" s="3">
        <v>149615</v>
      </c>
      <c r="CN6" s="3">
        <v>178960</v>
      </c>
      <c r="CP6" s="3">
        <v>56972</v>
      </c>
      <c r="CR6" s="3">
        <v>49460</v>
      </c>
      <c r="CT6" s="3">
        <v>30522</v>
      </c>
      <c r="CV6" s="3">
        <v>190397</v>
      </c>
      <c r="CX6" s="3">
        <v>121851</v>
      </c>
      <c r="CZ6" s="3">
        <v>37632</v>
      </c>
      <c r="DB6" s="3">
        <v>171357</v>
      </c>
      <c r="DD6" s="3">
        <v>168948</v>
      </c>
      <c r="DF6" s="3">
        <v>20253</v>
      </c>
      <c r="DH6" s="3">
        <v>17374</v>
      </c>
      <c r="DJ6" s="3">
        <v>15197</v>
      </c>
      <c r="DL6" s="3">
        <v>62895</v>
      </c>
      <c r="DN6" s="3">
        <v>11948</v>
      </c>
      <c r="DP6" s="3">
        <v>101942</v>
      </c>
      <c r="DR6" s="3">
        <v>7671</v>
      </c>
      <c r="DT6" s="3">
        <v>3276</v>
      </c>
      <c r="DV6" s="3">
        <v>30577</v>
      </c>
      <c r="DX6" s="3">
        <v>16588</v>
      </c>
      <c r="DZ6" s="3">
        <v>104703</v>
      </c>
      <c r="EB6" s="3">
        <v>11455</v>
      </c>
      <c r="ED6" s="3">
        <v>37694</v>
      </c>
      <c r="EF6" s="3">
        <v>21403</v>
      </c>
      <c r="EH6" s="3">
        <v>6223</v>
      </c>
      <c r="EJ6" s="3">
        <v>29808</v>
      </c>
      <c r="EL6" s="3">
        <v>35406</v>
      </c>
      <c r="EN6" s="3">
        <v>45639</v>
      </c>
      <c r="EP6" s="3">
        <v>4006</v>
      </c>
      <c r="ER6" s="3">
        <v>169346</v>
      </c>
      <c r="ET6" s="3">
        <v>229396</v>
      </c>
      <c r="EV6" s="3">
        <v>43253</v>
      </c>
      <c r="EX6" s="3">
        <v>292011</v>
      </c>
      <c r="EZ6" s="3">
        <v>156068</v>
      </c>
      <c r="FB6" s="3">
        <v>90114</v>
      </c>
      <c r="FD6" s="3">
        <v>6556</v>
      </c>
      <c r="FF6" s="3">
        <v>4917750</v>
      </c>
      <c r="FH6" s="3">
        <v>6503491</v>
      </c>
    </row>
    <row r="7" spans="2:165" x14ac:dyDescent="0.35">
      <c r="B7" s="18">
        <v>2</v>
      </c>
    </row>
    <row r="8" spans="2:165" x14ac:dyDescent="0.35">
      <c r="B8" s="18">
        <v>3</v>
      </c>
      <c r="C8" s="2" t="s">
        <v>3</v>
      </c>
    </row>
    <row r="9" spans="2:165" x14ac:dyDescent="0.35">
      <c r="B9" s="18">
        <v>4</v>
      </c>
      <c r="C9" s="1" t="s">
        <v>4</v>
      </c>
      <c r="D9" s="3">
        <v>539</v>
      </c>
      <c r="E9" s="4">
        <v>4.0737661552414783</v>
      </c>
      <c r="F9" s="3">
        <v>578</v>
      </c>
      <c r="G9" s="4">
        <v>4.8714707121786773</v>
      </c>
      <c r="H9" s="1">
        <v>6608</v>
      </c>
      <c r="I9" s="4">
        <v>5.8085669330098542</v>
      </c>
      <c r="J9" s="3">
        <v>7052</v>
      </c>
      <c r="K9" s="4">
        <v>5.6</v>
      </c>
      <c r="L9" s="3">
        <v>1841</v>
      </c>
      <c r="M9" s="4">
        <v>4.5126973232669867</v>
      </c>
      <c r="N9" s="3">
        <v>3507</v>
      </c>
      <c r="O9" s="4">
        <v>6.0859002169197396</v>
      </c>
      <c r="P9" s="3">
        <v>4450</v>
      </c>
      <c r="Q9" s="4">
        <v>4.392068614968565</v>
      </c>
      <c r="R9" s="3">
        <v>649</v>
      </c>
      <c r="S9" s="4">
        <v>4.4672356828193829</v>
      </c>
      <c r="T9" s="3">
        <v>6653</v>
      </c>
      <c r="U9" s="4">
        <v>3.9622888724777856</v>
      </c>
      <c r="V9" s="3">
        <v>10994</v>
      </c>
      <c r="W9" s="4">
        <v>5.648637678478762</v>
      </c>
      <c r="X9" s="3">
        <v>289</v>
      </c>
      <c r="Y9" s="4">
        <v>4.6763754045307442</v>
      </c>
      <c r="Z9" s="3">
        <v>1939</v>
      </c>
      <c r="AA9" s="4">
        <v>5.0049042382943574</v>
      </c>
      <c r="AB9" s="3">
        <v>9096</v>
      </c>
      <c r="AC9" s="4">
        <v>7.6966035436868561</v>
      </c>
      <c r="AD9" s="3">
        <v>27841</v>
      </c>
      <c r="AE9" s="4">
        <v>7.6226590734859272</v>
      </c>
      <c r="AF9" s="3">
        <v>521</v>
      </c>
      <c r="AG9" s="4">
        <v>3.8661323834965864</v>
      </c>
      <c r="AH9" s="3">
        <v>1123</v>
      </c>
      <c r="AI9" s="4">
        <v>5.009144029617735</v>
      </c>
      <c r="AJ9" s="3">
        <v>748</v>
      </c>
      <c r="AK9" s="4">
        <v>4.6427906399354475</v>
      </c>
      <c r="AL9" s="3">
        <v>7896</v>
      </c>
      <c r="AM9" s="4">
        <v>5.3145234024795727</v>
      </c>
      <c r="AN9" s="3">
        <v>2173</v>
      </c>
      <c r="AO9" s="4">
        <v>4.4602721730741601</v>
      </c>
      <c r="AP9" s="3">
        <v>8599</v>
      </c>
      <c r="AQ9" s="4">
        <v>6.1741159576377669</v>
      </c>
      <c r="AR9" s="3">
        <v>486</v>
      </c>
      <c r="AS9" s="4">
        <v>4.5480067377877598</v>
      </c>
      <c r="AT9" s="3">
        <v>7772</v>
      </c>
      <c r="AU9" s="4">
        <v>5.2192599556779262</v>
      </c>
      <c r="AV9" s="3">
        <v>904</v>
      </c>
      <c r="AW9" s="4">
        <v>4.4890257225146488</v>
      </c>
      <c r="AX9" s="3">
        <v>1541</v>
      </c>
      <c r="AY9" s="4">
        <v>6.1706643174628599</v>
      </c>
      <c r="AZ9" s="3">
        <v>7147</v>
      </c>
      <c r="BA9" s="4">
        <v>5.8836119960814335</v>
      </c>
      <c r="BB9" s="3">
        <v>9620</v>
      </c>
      <c r="BC9" s="4">
        <v>6.0804105857293651</v>
      </c>
      <c r="BD9" s="3">
        <v>15470</v>
      </c>
      <c r="BE9" s="4">
        <v>5.7073498269717469</v>
      </c>
      <c r="BF9" s="3">
        <v>4084</v>
      </c>
      <c r="BG9" s="4">
        <v>5.9703238067392732</v>
      </c>
      <c r="BH9" s="3">
        <v>677</v>
      </c>
      <c r="BI9" s="4">
        <v>4.0775763416250079</v>
      </c>
      <c r="BJ9" s="3">
        <v>285</v>
      </c>
      <c r="BK9" s="4">
        <v>5.0087873462214407</v>
      </c>
      <c r="BL9" s="3">
        <v>5775</v>
      </c>
      <c r="BM9" s="4">
        <v>6.3245392121431152</v>
      </c>
      <c r="BN9" s="3">
        <v>1166</v>
      </c>
      <c r="BO9" s="4">
        <v>5.7061759812077906</v>
      </c>
      <c r="BP9" s="3">
        <v>18851</v>
      </c>
      <c r="BQ9" s="4">
        <v>7.7288605352925739</v>
      </c>
      <c r="BR9" s="3">
        <v>849</v>
      </c>
      <c r="BS9" s="4">
        <v>4.8880188842190107</v>
      </c>
      <c r="BT9" s="3">
        <v>8611</v>
      </c>
      <c r="BU9" s="4">
        <v>5.4456228221619334</v>
      </c>
      <c r="BV9" s="3">
        <v>8428</v>
      </c>
      <c r="BW9" s="4">
        <v>5.2972972972972974</v>
      </c>
      <c r="BX9" s="3">
        <v>4295</v>
      </c>
      <c r="BY9" s="4">
        <v>5.5543341911622068</v>
      </c>
      <c r="BZ9" s="3">
        <v>317</v>
      </c>
      <c r="CA9" s="4">
        <v>4.0871583290355851</v>
      </c>
      <c r="CB9" s="3">
        <v>2854</v>
      </c>
      <c r="CC9" s="4">
        <v>5.5475644364965211</v>
      </c>
      <c r="CD9" s="3">
        <v>5556</v>
      </c>
      <c r="CE9" s="4">
        <v>4.455921981265238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5.964985483057772</v>
      </c>
      <c r="CL9" s="3">
        <v>4354</v>
      </c>
      <c r="CM9" s="4">
        <v>2.9101943694356067</v>
      </c>
      <c r="CN9" s="3">
        <v>14460</v>
      </c>
      <c r="CO9" s="4">
        <v>8.0802887892978088</v>
      </c>
      <c r="CP9" s="3">
        <v>3260</v>
      </c>
      <c r="CQ9" s="4">
        <v>5.7224104337446677</v>
      </c>
      <c r="CR9" s="3">
        <v>3505</v>
      </c>
      <c r="CS9" s="4">
        <v>7.0861047651780114</v>
      </c>
      <c r="CT9" s="3">
        <v>1478</v>
      </c>
      <c r="CU9" s="4">
        <v>4.8424087543411307</v>
      </c>
      <c r="CV9" s="3">
        <v>8458</v>
      </c>
      <c r="CW9" s="4">
        <v>4.4422035598552529</v>
      </c>
      <c r="CX9" s="3">
        <v>6133</v>
      </c>
      <c r="CY9" s="4">
        <v>5.0335267516394051</v>
      </c>
      <c r="CZ9" s="3">
        <v>2370</v>
      </c>
      <c r="DA9" s="4">
        <v>6.2966603788623496</v>
      </c>
      <c r="DB9" s="3">
        <v>9731</v>
      </c>
      <c r="DC9" s="4">
        <v>5.679052693625291</v>
      </c>
      <c r="DD9" s="3">
        <v>7922</v>
      </c>
      <c r="DE9" s="4">
        <v>4.6888502195863966</v>
      </c>
      <c r="DF9" s="3">
        <v>808</v>
      </c>
      <c r="DG9" s="4">
        <v>3.9909117850439593</v>
      </c>
      <c r="DH9" s="3">
        <v>963</v>
      </c>
      <c r="DI9" s="4">
        <v>5.5434031775270549</v>
      </c>
      <c r="DJ9" s="3">
        <v>651</v>
      </c>
      <c r="DK9" s="4">
        <v>4.2792348649181617</v>
      </c>
      <c r="DL9" s="3">
        <v>3221</v>
      </c>
      <c r="DM9" s="4">
        <v>5.1206638898604178</v>
      </c>
      <c r="DN9" s="3">
        <v>582</v>
      </c>
      <c r="DO9" s="4">
        <v>4.8723315194642112</v>
      </c>
      <c r="DP9" s="3">
        <v>4177</v>
      </c>
      <c r="DQ9" s="4">
        <v>4.0973073716219526</v>
      </c>
      <c r="DR9" s="3">
        <v>311</v>
      </c>
      <c r="DS9" s="4">
        <v>4.0515893694632616</v>
      </c>
      <c r="DT9" s="3">
        <v>86</v>
      </c>
      <c r="DU9" s="4">
        <v>2.6171637248934876</v>
      </c>
      <c r="DV9" s="3">
        <v>1437</v>
      </c>
      <c r="DW9" s="4">
        <v>4.6980743453100988</v>
      </c>
      <c r="DX9" s="3">
        <v>868</v>
      </c>
      <c r="DY9" s="4">
        <v>5.2352231604342583</v>
      </c>
      <c r="DZ9" s="3">
        <v>3950</v>
      </c>
      <c r="EA9" s="4">
        <v>3.7727198922625811</v>
      </c>
      <c r="EB9" s="3">
        <v>532</v>
      </c>
      <c r="EC9" s="4">
        <v>4.6394000174413534</v>
      </c>
      <c r="ED9" s="3">
        <v>2301</v>
      </c>
      <c r="EE9" s="4">
        <v>6.1042578591325105</v>
      </c>
      <c r="EF9" s="3">
        <v>1298</v>
      </c>
      <c r="EG9" s="4">
        <v>6.064570387328879</v>
      </c>
      <c r="EH9" s="3">
        <v>278</v>
      </c>
      <c r="EI9" s="4">
        <v>4.4601315578373182</v>
      </c>
      <c r="EJ9" s="3">
        <v>1535</v>
      </c>
      <c r="EK9" s="4">
        <v>5.1496242619431021</v>
      </c>
      <c r="EL9" s="3">
        <v>1828</v>
      </c>
      <c r="EM9" s="4">
        <v>5.1628209111192707</v>
      </c>
      <c r="EN9" s="3">
        <v>2397</v>
      </c>
      <c r="EO9" s="4">
        <v>5.2527775951613966</v>
      </c>
      <c r="EP9" s="3">
        <v>238</v>
      </c>
      <c r="EQ9" s="4">
        <v>5.9425717852684139</v>
      </c>
      <c r="ER9" s="3">
        <v>7787</v>
      </c>
      <c r="ES9" s="4">
        <v>4.5981966235407352</v>
      </c>
      <c r="ET9" s="3">
        <v>16508</v>
      </c>
      <c r="EU9" s="4">
        <v>7.1964462424419438</v>
      </c>
      <c r="EV9" s="3">
        <v>2702</v>
      </c>
      <c r="EW9" s="4">
        <v>6.2481211700774653</v>
      </c>
      <c r="EX9" s="3">
        <v>26099</v>
      </c>
      <c r="EY9" s="4">
        <v>8.93798308909901</v>
      </c>
      <c r="EZ9" s="3">
        <v>9298</v>
      </c>
      <c r="FA9" s="4">
        <v>5.9578503553052293</v>
      </c>
      <c r="FB9" s="3">
        <v>3636</v>
      </c>
      <c r="FC9" s="4">
        <v>4.0353817297981198</v>
      </c>
      <c r="FD9" s="3">
        <v>284</v>
      </c>
      <c r="FE9" s="4">
        <v>4.3305885940835616</v>
      </c>
      <c r="FF9" s="3">
        <v>290649</v>
      </c>
      <c r="FG9" s="4">
        <v>5.9102112493475154</v>
      </c>
      <c r="FH9" s="3">
        <v>375900</v>
      </c>
      <c r="FI9" s="4">
        <v>5.7799735219090058</v>
      </c>
    </row>
    <row r="10" spans="2:165" x14ac:dyDescent="0.35">
      <c r="B10" s="18">
        <v>5</v>
      </c>
      <c r="C10" s="1" t="s">
        <v>5</v>
      </c>
      <c r="D10" s="3">
        <v>2027</v>
      </c>
      <c r="E10" s="4">
        <v>15.320081626483258</v>
      </c>
      <c r="F10" s="3">
        <v>1803</v>
      </c>
      <c r="G10" s="4">
        <v>15.195954487989885</v>
      </c>
      <c r="H10" s="3">
        <v>21327</v>
      </c>
      <c r="I10" s="4">
        <v>18.746868489755016</v>
      </c>
      <c r="J10" s="3">
        <v>22433</v>
      </c>
      <c r="K10" s="4">
        <v>17.8</v>
      </c>
      <c r="L10" s="3">
        <v>6169</v>
      </c>
      <c r="M10" s="4">
        <v>15.121580547112462</v>
      </c>
      <c r="N10" s="3">
        <v>10961</v>
      </c>
      <c r="O10" s="4">
        <v>19.021258134490239</v>
      </c>
      <c r="P10" s="3">
        <v>17675</v>
      </c>
      <c r="Q10" s="4">
        <v>17.444901745970647</v>
      </c>
      <c r="R10" s="3">
        <v>2067</v>
      </c>
      <c r="S10" s="4">
        <v>14.227698237885464</v>
      </c>
      <c r="T10" s="3">
        <v>26934</v>
      </c>
      <c r="U10" s="4">
        <v>16.040927174405031</v>
      </c>
      <c r="V10" s="3">
        <v>33767</v>
      </c>
      <c r="W10" s="4">
        <v>17.349240357394251</v>
      </c>
      <c r="X10" s="3">
        <v>932</v>
      </c>
      <c r="Y10" s="4">
        <v>15.080906148867316</v>
      </c>
      <c r="Z10" s="3">
        <v>6613</v>
      </c>
      <c r="AA10" s="4">
        <v>17.069330442413918</v>
      </c>
      <c r="AB10" s="3">
        <v>26771</v>
      </c>
      <c r="AC10" s="4">
        <v>22.652349765615746</v>
      </c>
      <c r="AD10" s="3">
        <v>83049</v>
      </c>
      <c r="AE10" s="4">
        <v>22.738199540028475</v>
      </c>
      <c r="AF10" s="3">
        <v>1961</v>
      </c>
      <c r="AG10" s="4">
        <v>14.551795785099436</v>
      </c>
      <c r="AH10" s="3">
        <v>3734</v>
      </c>
      <c r="AI10" s="4">
        <v>16.655515411035282</v>
      </c>
      <c r="AJ10" s="3">
        <v>2677</v>
      </c>
      <c r="AK10" s="4">
        <v>16.615976661908014</v>
      </c>
      <c r="AL10" s="3">
        <v>22361</v>
      </c>
      <c r="AM10" s="4">
        <v>15.050412589012883</v>
      </c>
      <c r="AN10" s="3">
        <v>7299</v>
      </c>
      <c r="AO10" s="4">
        <v>14.981834602516471</v>
      </c>
      <c r="AP10" s="3">
        <v>25834</v>
      </c>
      <c r="AQ10" s="4">
        <v>18.548914019027105</v>
      </c>
      <c r="AR10" s="3">
        <v>1673</v>
      </c>
      <c r="AS10" s="4">
        <v>15.65599850271383</v>
      </c>
      <c r="AT10" s="3">
        <v>26074</v>
      </c>
      <c r="AU10" s="4">
        <v>17.509905311933384</v>
      </c>
      <c r="AV10" s="3">
        <v>3085</v>
      </c>
      <c r="AW10" s="4">
        <v>15.319296851723111</v>
      </c>
      <c r="AX10" s="3">
        <v>5508</v>
      </c>
      <c r="AY10" s="4">
        <v>22.05582028590878</v>
      </c>
      <c r="AZ10" s="3">
        <v>22737</v>
      </c>
      <c r="BA10" s="4">
        <v>18.71773974463461</v>
      </c>
      <c r="BB10" s="3">
        <v>27408</v>
      </c>
      <c r="BC10" s="4">
        <v>17.323481635516679</v>
      </c>
      <c r="BD10" s="3">
        <v>47774</v>
      </c>
      <c r="BE10" s="4">
        <v>17.625270241354123</v>
      </c>
      <c r="BF10" s="3">
        <v>13220</v>
      </c>
      <c r="BG10" s="4">
        <v>19.326072655507641</v>
      </c>
      <c r="BH10" s="3">
        <v>2354</v>
      </c>
      <c r="BI10" s="4">
        <v>14.17816057339035</v>
      </c>
      <c r="BJ10" s="3">
        <v>845</v>
      </c>
      <c r="BK10" s="4">
        <v>14.850615114235502</v>
      </c>
      <c r="BL10" s="3">
        <v>16934</v>
      </c>
      <c r="BM10" s="4">
        <v>18.545410739122339</v>
      </c>
      <c r="BN10" s="3">
        <v>3738</v>
      </c>
      <c r="BO10" s="4">
        <v>18.293041010081236</v>
      </c>
      <c r="BP10" s="3">
        <v>54751</v>
      </c>
      <c r="BQ10" s="4">
        <v>22.447766334295459</v>
      </c>
      <c r="BR10" s="3">
        <v>3041</v>
      </c>
      <c r="BS10" s="4">
        <v>17.508204271978816</v>
      </c>
      <c r="BT10" s="3">
        <v>27208</v>
      </c>
      <c r="BU10" s="4">
        <v>17.20642268556287</v>
      </c>
      <c r="BV10" s="3">
        <v>27112</v>
      </c>
      <c r="BW10" s="4">
        <v>17.040854808296668</v>
      </c>
      <c r="BX10" s="3">
        <v>13699</v>
      </c>
      <c r="BY10" s="4">
        <v>17.715674990624233</v>
      </c>
      <c r="BZ10" s="3">
        <v>1159</v>
      </c>
      <c r="CA10" s="4">
        <v>14.943269726663228</v>
      </c>
      <c r="CB10" s="3">
        <v>10225</v>
      </c>
      <c r="CC10" s="4">
        <v>19.875208956964585</v>
      </c>
      <c r="CD10" s="3">
        <v>20142</v>
      </c>
      <c r="CE10" s="4">
        <v>16.153920184781214</v>
      </c>
      <c r="CF10" s="3">
        <v>1741</v>
      </c>
      <c r="CG10" s="4">
        <v>17.107202515476075</v>
      </c>
      <c r="CH10" s="3">
        <v>13263</v>
      </c>
      <c r="CI10" s="4">
        <v>15.565622542748835</v>
      </c>
      <c r="CJ10" s="3">
        <v>21024</v>
      </c>
      <c r="CK10" s="4">
        <v>18.275700203411045</v>
      </c>
      <c r="CL10" s="3">
        <v>10096</v>
      </c>
      <c r="CM10" s="4">
        <v>6.7481218084110894</v>
      </c>
      <c r="CN10" s="3">
        <v>43586</v>
      </c>
      <c r="CO10" s="4">
        <v>24.355979748985774</v>
      </c>
      <c r="CP10" s="3">
        <v>10548</v>
      </c>
      <c r="CQ10" s="4">
        <v>18.515332900349314</v>
      </c>
      <c r="CR10" s="3">
        <v>10326</v>
      </c>
      <c r="CS10" s="4">
        <v>20.87621050077836</v>
      </c>
      <c r="CT10" s="3">
        <v>5048</v>
      </c>
      <c r="CU10" s="4">
        <v>16.538889980997311</v>
      </c>
      <c r="CV10" s="3">
        <v>29588</v>
      </c>
      <c r="CW10" s="4">
        <v>15.539834349609508</v>
      </c>
      <c r="CX10" s="3">
        <v>19566</v>
      </c>
      <c r="CY10" s="4">
        <v>16.058370197713451</v>
      </c>
      <c r="CZ10" s="3">
        <v>7585</v>
      </c>
      <c r="DA10" s="4">
        <v>20.15197003108478</v>
      </c>
      <c r="DB10" s="3">
        <v>26503</v>
      </c>
      <c r="DC10" s="4">
        <v>15.467262721113052</v>
      </c>
      <c r="DD10" s="3">
        <v>27513</v>
      </c>
      <c r="DE10" s="4">
        <v>16.284314073653185</v>
      </c>
      <c r="DF10" s="3">
        <v>2854</v>
      </c>
      <c r="DG10" s="4">
        <v>14.096611676380519</v>
      </c>
      <c r="DH10" s="3">
        <v>3296</v>
      </c>
      <c r="DI10" s="4">
        <v>18.973060096707346</v>
      </c>
      <c r="DJ10" s="3">
        <v>2206</v>
      </c>
      <c r="DK10" s="4">
        <v>14.500755932426216</v>
      </c>
      <c r="DL10" s="3">
        <v>11668</v>
      </c>
      <c r="DM10" s="4">
        <v>18.549489682363042</v>
      </c>
      <c r="DN10" s="3">
        <v>1796</v>
      </c>
      <c r="DO10" s="4">
        <v>15.035579740477187</v>
      </c>
      <c r="DP10" s="3">
        <v>11629</v>
      </c>
      <c r="DQ10" s="4">
        <v>11.407131296287213</v>
      </c>
      <c r="DR10" s="3">
        <v>1121</v>
      </c>
      <c r="DS10" s="4">
        <v>14.603960396039604</v>
      </c>
      <c r="DT10" s="3">
        <v>312</v>
      </c>
      <c r="DU10" s="4">
        <v>9.4948265368228846</v>
      </c>
      <c r="DV10" s="3">
        <v>5134</v>
      </c>
      <c r="DW10" s="4">
        <v>16.784908621309707</v>
      </c>
      <c r="DX10" s="3">
        <v>2821</v>
      </c>
      <c r="DY10" s="4">
        <v>17.014475271411339</v>
      </c>
      <c r="DZ10" s="3">
        <v>12011</v>
      </c>
      <c r="EA10" s="4">
        <v>11.471933829358447</v>
      </c>
      <c r="EB10" s="3">
        <v>1620</v>
      </c>
      <c r="EC10" s="4">
        <v>14.12749629371239</v>
      </c>
      <c r="ED10" s="3">
        <v>7434</v>
      </c>
      <c r="EE10" s="4">
        <v>19.721448467966574</v>
      </c>
      <c r="EF10" s="3">
        <v>4002</v>
      </c>
      <c r="EG10" s="4">
        <v>18.698313320562537</v>
      </c>
      <c r="EH10" s="3">
        <v>962</v>
      </c>
      <c r="EI10" s="4">
        <v>15.43398042676079</v>
      </c>
      <c r="EJ10" s="3">
        <v>5205</v>
      </c>
      <c r="EK10" s="4">
        <v>17.461755233494365</v>
      </c>
      <c r="EL10" s="3">
        <v>6180</v>
      </c>
      <c r="EM10" s="4">
        <v>17.454175727963399</v>
      </c>
      <c r="EN10" s="3">
        <v>7755</v>
      </c>
      <c r="EO10" s="4">
        <v>16.994280454933929</v>
      </c>
      <c r="EP10" s="3">
        <v>666</v>
      </c>
      <c r="EQ10" s="4">
        <v>16.629213483146067</v>
      </c>
      <c r="ER10" s="3">
        <v>26951</v>
      </c>
      <c r="ES10" s="4">
        <v>15.914472479908353</v>
      </c>
      <c r="ET10" s="3">
        <v>48706</v>
      </c>
      <c r="EU10" s="4">
        <v>21.232742348217673</v>
      </c>
      <c r="EV10" s="3">
        <v>8684</v>
      </c>
      <c r="EW10" s="4">
        <v>20.080934212047634</v>
      </c>
      <c r="EX10" s="3">
        <v>74124</v>
      </c>
      <c r="EY10" s="4">
        <v>25.384844572450092</v>
      </c>
      <c r="EZ10" s="3">
        <v>29030</v>
      </c>
      <c r="FA10" s="4">
        <v>18.601462229996859</v>
      </c>
      <c r="FB10" s="3">
        <v>9530</v>
      </c>
      <c r="FC10" s="4">
        <v>10.576784346803104</v>
      </c>
      <c r="FD10" s="3">
        <v>1020</v>
      </c>
      <c r="FE10" s="4">
        <v>15.553522415370541</v>
      </c>
      <c r="FF10" s="3">
        <v>891583</v>
      </c>
      <c r="FG10" s="4">
        <v>18.12992260880652</v>
      </c>
      <c r="FH10" s="3">
        <v>1169456</v>
      </c>
      <c r="FI10" s="4">
        <v>17.981975831438195</v>
      </c>
    </row>
    <row r="11" spans="2:165" x14ac:dyDescent="0.35">
      <c r="B11" s="18">
        <v>6</v>
      </c>
      <c r="C11" s="1" t="s">
        <v>6</v>
      </c>
      <c r="D11" s="3">
        <v>1182</v>
      </c>
      <c r="E11" s="4">
        <v>8.9335651122364155</v>
      </c>
      <c r="F11" s="3">
        <v>1117</v>
      </c>
      <c r="G11" s="4">
        <v>9.4142435735356091</v>
      </c>
      <c r="H11" s="3">
        <v>14125</v>
      </c>
      <c r="I11" s="4">
        <v>12.41616342747642</v>
      </c>
      <c r="J11" s="3">
        <v>13840</v>
      </c>
      <c r="K11" s="4">
        <v>11</v>
      </c>
      <c r="L11" s="3">
        <v>3269</v>
      </c>
      <c r="M11" s="4">
        <v>8.0130404941660949</v>
      </c>
      <c r="N11" s="3">
        <v>6092</v>
      </c>
      <c r="O11" s="4">
        <v>10.57180043383948</v>
      </c>
      <c r="P11" s="3">
        <v>12177</v>
      </c>
      <c r="Q11" s="4">
        <v>12.018476297634205</v>
      </c>
      <c r="R11" s="3">
        <v>1347</v>
      </c>
      <c r="S11" s="4">
        <v>9.2717511013215859</v>
      </c>
      <c r="T11" s="3">
        <v>24256</v>
      </c>
      <c r="U11" s="4">
        <v>14.446006146222931</v>
      </c>
      <c r="V11" s="3">
        <v>24537</v>
      </c>
      <c r="W11" s="4">
        <v>12.606933119595542</v>
      </c>
      <c r="X11" s="3">
        <v>574</v>
      </c>
      <c r="Y11" s="4">
        <v>9.2880258899676384</v>
      </c>
      <c r="Z11" s="3">
        <v>4091</v>
      </c>
      <c r="AA11" s="4">
        <v>10.559599401166693</v>
      </c>
      <c r="AB11" s="3">
        <v>14343</v>
      </c>
      <c r="AC11" s="4">
        <v>12.136365944052393</v>
      </c>
      <c r="AD11" s="3">
        <v>47471</v>
      </c>
      <c r="AE11" s="4">
        <v>12.997207315737597</v>
      </c>
      <c r="AF11" s="3">
        <v>1239</v>
      </c>
      <c r="AG11" s="4">
        <v>9.1941228851291186</v>
      </c>
      <c r="AH11" s="3">
        <v>2239</v>
      </c>
      <c r="AI11" s="4">
        <v>9.9870645434675946</v>
      </c>
      <c r="AJ11" s="3">
        <v>1678</v>
      </c>
      <c r="AK11" s="4">
        <v>10.415244243063745</v>
      </c>
      <c r="AL11" s="3">
        <v>16153</v>
      </c>
      <c r="AM11" s="4">
        <v>10.872023368826309</v>
      </c>
      <c r="AN11" s="3">
        <v>4123</v>
      </c>
      <c r="AO11" s="4">
        <v>8.4628173813091401</v>
      </c>
      <c r="AP11" s="3">
        <v>15587</v>
      </c>
      <c r="AQ11" s="4">
        <v>11.191527553401544</v>
      </c>
      <c r="AR11" s="3">
        <v>932</v>
      </c>
      <c r="AS11" s="4">
        <v>8.7216919333707654</v>
      </c>
      <c r="AT11" s="3">
        <v>17800</v>
      </c>
      <c r="AU11" s="4">
        <v>11.953528977234571</v>
      </c>
      <c r="AV11" s="3">
        <v>1943</v>
      </c>
      <c r="AW11" s="4">
        <v>9.6484258615552676</v>
      </c>
      <c r="AX11" s="3">
        <v>2810</v>
      </c>
      <c r="AY11" s="4">
        <v>11.252152324510471</v>
      </c>
      <c r="AZ11" s="3">
        <v>14262</v>
      </c>
      <c r="BA11" s="4">
        <v>11.740880689535945</v>
      </c>
      <c r="BB11" s="3">
        <v>19993</v>
      </c>
      <c r="BC11" s="4">
        <v>12.636761833730478</v>
      </c>
      <c r="BD11" s="3">
        <v>32291</v>
      </c>
      <c r="BE11" s="4">
        <v>11.913124322090802</v>
      </c>
      <c r="BF11" s="3">
        <v>7962</v>
      </c>
      <c r="BG11" s="4">
        <v>11.639500036547036</v>
      </c>
      <c r="BH11" s="3">
        <v>1186</v>
      </c>
      <c r="BI11" s="4">
        <v>7.1432873577064386</v>
      </c>
      <c r="BJ11" s="3">
        <v>517</v>
      </c>
      <c r="BK11" s="4">
        <v>9.0861159929701234</v>
      </c>
      <c r="BL11" s="3">
        <v>9029</v>
      </c>
      <c r="BM11" s="4">
        <v>9.8881843370459208</v>
      </c>
      <c r="BN11" s="3">
        <v>2345</v>
      </c>
      <c r="BO11" s="4">
        <v>11.475971420182049</v>
      </c>
      <c r="BP11" s="3">
        <v>31809</v>
      </c>
      <c r="BQ11" s="4">
        <v>13.041606533718184</v>
      </c>
      <c r="BR11" s="3">
        <v>1577</v>
      </c>
      <c r="BS11" s="4">
        <v>9.07939432321953</v>
      </c>
      <c r="BT11" s="3">
        <v>16933</v>
      </c>
      <c r="BU11" s="4">
        <v>10.708481157550578</v>
      </c>
      <c r="BV11" s="3">
        <v>18975</v>
      </c>
      <c r="BW11" s="4">
        <v>11.926461345065995</v>
      </c>
      <c r="BX11" s="3">
        <v>8646</v>
      </c>
      <c r="BY11" s="4">
        <v>11.181088106353537</v>
      </c>
      <c r="BZ11" s="3">
        <v>651</v>
      </c>
      <c r="CA11" s="4">
        <v>8.3935018050541519</v>
      </c>
      <c r="CB11" s="3">
        <v>5406</v>
      </c>
      <c r="CC11" s="4">
        <v>10.508105586440152</v>
      </c>
      <c r="CD11" s="3">
        <v>14695</v>
      </c>
      <c r="CE11" s="4">
        <v>11.785416399332735</v>
      </c>
      <c r="CF11" s="3">
        <v>861</v>
      </c>
      <c r="CG11" s="4">
        <v>8.4602535128230318</v>
      </c>
      <c r="CH11" s="3">
        <v>9003</v>
      </c>
      <c r="CI11" s="4">
        <v>10.566033307122655</v>
      </c>
      <c r="CJ11" s="3">
        <v>12921</v>
      </c>
      <c r="CK11" s="4">
        <v>11.23194075001304</v>
      </c>
      <c r="CL11" s="3">
        <v>31490</v>
      </c>
      <c r="CM11" s="4">
        <v>21.047776916290136</v>
      </c>
      <c r="CN11" s="3">
        <v>22689</v>
      </c>
      <c r="CO11" s="4">
        <v>12.678677201962515</v>
      </c>
      <c r="CP11" s="3">
        <v>6455</v>
      </c>
      <c r="CQ11" s="4">
        <v>11.330723726939212</v>
      </c>
      <c r="CR11" s="3">
        <v>5888</v>
      </c>
      <c r="CS11" s="4">
        <v>11.903847320219153</v>
      </c>
      <c r="CT11" s="3">
        <v>2951</v>
      </c>
      <c r="CU11" s="4">
        <v>9.6684358823143963</v>
      </c>
      <c r="CV11" s="3">
        <v>27266</v>
      </c>
      <c r="CW11" s="4">
        <v>14.320302939585403</v>
      </c>
      <c r="CX11" s="3">
        <v>14215</v>
      </c>
      <c r="CY11" s="4">
        <v>11.666652987861429</v>
      </c>
      <c r="CZ11" s="3">
        <v>4070</v>
      </c>
      <c r="DA11" s="4">
        <v>10.813252211801588</v>
      </c>
      <c r="DB11" s="3">
        <v>19638</v>
      </c>
      <c r="DC11" s="4">
        <v>11.46081973049157</v>
      </c>
      <c r="DD11" s="3">
        <v>17256</v>
      </c>
      <c r="DE11" s="4">
        <v>10.213430874675947</v>
      </c>
      <c r="DF11" s="3">
        <v>1552</v>
      </c>
      <c r="DG11" s="4">
        <v>7.6657117455299808</v>
      </c>
      <c r="DH11" s="3">
        <v>1769</v>
      </c>
      <c r="DI11" s="4">
        <v>10.183053189039834</v>
      </c>
      <c r="DJ11" s="3">
        <v>1382</v>
      </c>
      <c r="DK11" s="4">
        <v>9.0843357654637487</v>
      </c>
      <c r="DL11" s="3">
        <v>8395</v>
      </c>
      <c r="DM11" s="4">
        <v>13.346157514864393</v>
      </c>
      <c r="DN11" s="3">
        <v>1125</v>
      </c>
      <c r="DO11" s="4">
        <v>9.4181665969024699</v>
      </c>
      <c r="DP11" s="3">
        <v>8840</v>
      </c>
      <c r="DQ11" s="4">
        <v>8.6713423905046838</v>
      </c>
      <c r="DR11" s="3">
        <v>682</v>
      </c>
      <c r="DS11" s="4">
        <v>8.8848358520062529</v>
      </c>
      <c r="DT11" s="3">
        <v>225</v>
      </c>
      <c r="DU11" s="4">
        <v>6.8472306755934271</v>
      </c>
      <c r="DV11" s="3">
        <v>2817</v>
      </c>
      <c r="DW11" s="4">
        <v>9.2097950109523659</v>
      </c>
      <c r="DX11" s="3">
        <v>1719</v>
      </c>
      <c r="DY11" s="4">
        <v>10.367913148371532</v>
      </c>
      <c r="DZ11" s="3">
        <v>12798</v>
      </c>
      <c r="EA11" s="4">
        <v>12.223612450930764</v>
      </c>
      <c r="EB11" s="3">
        <v>924</v>
      </c>
      <c r="EC11" s="4">
        <v>8.0579052934507711</v>
      </c>
      <c r="ED11" s="3">
        <v>3649</v>
      </c>
      <c r="EE11" s="4">
        <v>9.6803289560949732</v>
      </c>
      <c r="EF11" s="3">
        <v>2300</v>
      </c>
      <c r="EG11" s="4">
        <v>10.746157080783068</v>
      </c>
      <c r="EH11" s="3">
        <v>493</v>
      </c>
      <c r="EI11" s="4">
        <v>7.9095138777474734</v>
      </c>
      <c r="EJ11" s="3">
        <v>3066</v>
      </c>
      <c r="EK11" s="4">
        <v>10.285829307568438</v>
      </c>
      <c r="EL11" s="3">
        <v>3942</v>
      </c>
      <c r="EM11" s="4">
        <v>11.133391702205779</v>
      </c>
      <c r="EN11" s="3">
        <v>4694</v>
      </c>
      <c r="EO11" s="4">
        <v>10.286415532618937</v>
      </c>
      <c r="EP11" s="3">
        <v>301</v>
      </c>
      <c r="EQ11" s="4">
        <v>7.5156054931335827</v>
      </c>
      <c r="ER11" s="3">
        <v>22720</v>
      </c>
      <c r="ES11" s="4">
        <v>13.416081583003148</v>
      </c>
      <c r="ET11" s="3">
        <v>27567</v>
      </c>
      <c r="EU11" s="4">
        <v>12.017472350702512</v>
      </c>
      <c r="EV11" s="3">
        <v>5371</v>
      </c>
      <c r="EW11" s="4">
        <v>12.419932940224303</v>
      </c>
      <c r="EX11" s="3">
        <v>34052</v>
      </c>
      <c r="EY11" s="4">
        <v>11.661603898616786</v>
      </c>
      <c r="EZ11" s="3">
        <v>18157</v>
      </c>
      <c r="FA11" s="4">
        <v>11.634404054772753</v>
      </c>
      <c r="FB11" s="3">
        <v>9139</v>
      </c>
      <c r="FC11" s="4">
        <v>10.142836531525031</v>
      </c>
      <c r="FD11" s="3">
        <v>588</v>
      </c>
      <c r="FE11" s="4">
        <v>8.9661482159194872</v>
      </c>
      <c r="FF11" s="3">
        <v>603241</v>
      </c>
      <c r="FG11" s="4">
        <v>12.266623123656522</v>
      </c>
      <c r="FH11" s="3">
        <v>773538</v>
      </c>
      <c r="FI11" s="4">
        <v>11.894198345811249</v>
      </c>
    </row>
    <row r="12" spans="2:165" x14ac:dyDescent="0.35">
      <c r="B12" s="18">
        <v>7</v>
      </c>
      <c r="C12" s="1" t="s">
        <v>7</v>
      </c>
      <c r="D12" s="3">
        <v>6564</v>
      </c>
      <c r="E12" s="4">
        <v>49.610762602977857</v>
      </c>
      <c r="F12" s="3">
        <v>6015</v>
      </c>
      <c r="G12" s="4">
        <v>50.695322376738304</v>
      </c>
      <c r="H12" s="3">
        <v>56764</v>
      </c>
      <c r="I12" s="4">
        <v>49.896715100691793</v>
      </c>
      <c r="J12" s="3">
        <v>66201</v>
      </c>
      <c r="K12" s="4">
        <v>52.4</v>
      </c>
      <c r="L12" s="3">
        <v>19314</v>
      </c>
      <c r="M12" s="4">
        <v>47.342876752622807</v>
      </c>
      <c r="N12" s="3">
        <v>28195</v>
      </c>
      <c r="O12" s="4">
        <v>48.928416485900215</v>
      </c>
      <c r="P12" s="3">
        <v>50027</v>
      </c>
      <c r="Q12" s="4">
        <v>49.375734067647727</v>
      </c>
      <c r="R12" s="3">
        <v>6814</v>
      </c>
      <c r="S12" s="4">
        <v>46.902533039647579</v>
      </c>
      <c r="T12" s="3">
        <v>86011</v>
      </c>
      <c r="U12" s="4">
        <v>51.225075636658168</v>
      </c>
      <c r="V12" s="3">
        <v>104641</v>
      </c>
      <c r="W12" s="4">
        <v>53.76378891337967</v>
      </c>
      <c r="X12" s="3">
        <v>2896</v>
      </c>
      <c r="Y12" s="4">
        <v>46.860841423948216</v>
      </c>
      <c r="Z12" s="3">
        <v>18421</v>
      </c>
      <c r="AA12" s="4">
        <v>47.54788085282123</v>
      </c>
      <c r="AB12" s="3">
        <v>62233</v>
      </c>
      <c r="AC12" s="4">
        <v>52.658611294444157</v>
      </c>
      <c r="AD12" s="3">
        <v>195144</v>
      </c>
      <c r="AE12" s="4">
        <v>53.428978206111054</v>
      </c>
      <c r="AF12" s="3">
        <v>6082</v>
      </c>
      <c r="AG12" s="4">
        <v>45.132086672603144</v>
      </c>
      <c r="AH12" s="3">
        <v>11073</v>
      </c>
      <c r="AI12" s="4">
        <v>49.391141442526425</v>
      </c>
      <c r="AJ12" s="3">
        <v>7763</v>
      </c>
      <c r="AK12" s="4">
        <v>48.184470237725776</v>
      </c>
      <c r="AL12" s="3">
        <v>88189</v>
      </c>
      <c r="AM12" s="4">
        <v>59.356953437344352</v>
      </c>
      <c r="AN12" s="3">
        <v>22244</v>
      </c>
      <c r="AO12" s="4">
        <v>45.657751595886616</v>
      </c>
      <c r="AP12" s="3">
        <v>74682</v>
      </c>
      <c r="AQ12" s="4">
        <v>53.62197092084007</v>
      </c>
      <c r="AR12" s="3">
        <v>4860</v>
      </c>
      <c r="AS12" s="4">
        <v>45.480067377877596</v>
      </c>
      <c r="AT12" s="3">
        <v>80812</v>
      </c>
      <c r="AU12" s="4">
        <v>54.269021556644958</v>
      </c>
      <c r="AV12" s="3">
        <v>9912</v>
      </c>
      <c r="AW12" s="4">
        <v>49.220379382262394</v>
      </c>
      <c r="AX12" s="3">
        <v>12822</v>
      </c>
      <c r="AY12" s="4">
        <v>51.343450927001165</v>
      </c>
      <c r="AZ12" s="3">
        <v>60333</v>
      </c>
      <c r="BA12" s="4">
        <v>49.667827418438662</v>
      </c>
      <c r="BB12" s="3">
        <v>85941</v>
      </c>
      <c r="BC12" s="4">
        <v>54.319809370911365</v>
      </c>
      <c r="BD12" s="3">
        <v>137755</v>
      </c>
      <c r="BE12" s="4">
        <v>50.821976432740335</v>
      </c>
      <c r="BF12" s="3">
        <v>34105</v>
      </c>
      <c r="BG12" s="4">
        <v>49.857466559462026</v>
      </c>
      <c r="BH12" s="3">
        <v>8404</v>
      </c>
      <c r="BI12" s="4">
        <v>50.617358308739377</v>
      </c>
      <c r="BJ12" s="3">
        <v>2725</v>
      </c>
      <c r="BK12" s="4">
        <v>47.891036906854126</v>
      </c>
      <c r="BL12" s="3">
        <v>50634</v>
      </c>
      <c r="BM12" s="4">
        <v>55.452245622104677</v>
      </c>
      <c r="BN12" s="3">
        <v>10004</v>
      </c>
      <c r="BO12" s="4">
        <v>48.957619653518648</v>
      </c>
      <c r="BP12" s="3">
        <v>130718</v>
      </c>
      <c r="BQ12" s="4">
        <v>53.594036998163205</v>
      </c>
      <c r="BR12" s="3">
        <v>8657</v>
      </c>
      <c r="BS12" s="4">
        <v>49.841671944268526</v>
      </c>
      <c r="BT12" s="3">
        <v>84657</v>
      </c>
      <c r="BU12" s="4">
        <v>53.537346563205524</v>
      </c>
      <c r="BV12" s="3">
        <v>84577</v>
      </c>
      <c r="BW12" s="4">
        <v>53.159648020113139</v>
      </c>
      <c r="BX12" s="3">
        <v>38648</v>
      </c>
      <c r="BY12" s="4">
        <v>49.979955254956224</v>
      </c>
      <c r="BZ12" s="3">
        <v>3688</v>
      </c>
      <c r="CA12" s="4">
        <v>47.550283651366684</v>
      </c>
      <c r="CB12" s="3">
        <v>25986</v>
      </c>
      <c r="CC12" s="4">
        <v>50.511215643587448</v>
      </c>
      <c r="CD12" s="3">
        <v>62082</v>
      </c>
      <c r="CE12" s="4">
        <v>49.789875529321186</v>
      </c>
      <c r="CF12" s="3">
        <v>4929</v>
      </c>
      <c r="CG12" s="4">
        <v>48.432740493269137</v>
      </c>
      <c r="CH12" s="3">
        <v>53671</v>
      </c>
      <c r="CI12" s="4">
        <v>62.988956306406749</v>
      </c>
      <c r="CJ12" s="3">
        <v>60870</v>
      </c>
      <c r="CK12" s="4">
        <v>52.912950503311947</v>
      </c>
      <c r="CL12" s="3">
        <v>97108</v>
      </c>
      <c r="CM12" s="4">
        <v>64.906558297462766</v>
      </c>
      <c r="CN12" s="3">
        <v>96456</v>
      </c>
      <c r="CO12" s="4">
        <v>53.899884886618906</v>
      </c>
      <c r="CP12" s="3">
        <v>28798</v>
      </c>
      <c r="CQ12" s="4">
        <v>50.550299285576358</v>
      </c>
      <c r="CR12" s="3">
        <v>25842</v>
      </c>
      <c r="CS12" s="4">
        <v>52.245112508339567</v>
      </c>
      <c r="CT12" s="3">
        <v>14157</v>
      </c>
      <c r="CU12" s="4">
        <v>46.382936897975227</v>
      </c>
      <c r="CV12" s="3">
        <v>98804</v>
      </c>
      <c r="CW12" s="4">
        <v>51.892584597769975</v>
      </c>
      <c r="CX12" s="3">
        <v>67008</v>
      </c>
      <c r="CY12" s="4">
        <v>54.995362885024171</v>
      </c>
      <c r="CZ12" s="3">
        <v>19597</v>
      </c>
      <c r="DA12" s="4">
        <v>52.065676558888384</v>
      </c>
      <c r="DB12" s="3">
        <v>102349</v>
      </c>
      <c r="DC12" s="4">
        <v>59.731308615749143</v>
      </c>
      <c r="DD12" s="3">
        <v>78208</v>
      </c>
      <c r="DE12" s="4">
        <v>46.289522591948106</v>
      </c>
      <c r="DF12" s="3">
        <v>10088</v>
      </c>
      <c r="DG12" s="4">
        <v>49.827126345944876</v>
      </c>
      <c r="DH12" s="3">
        <v>8487</v>
      </c>
      <c r="DI12" s="4">
        <v>48.854478471102922</v>
      </c>
      <c r="DJ12" s="3">
        <v>7665</v>
      </c>
      <c r="DK12" s="4">
        <v>50.384539538552552</v>
      </c>
      <c r="DL12" s="3">
        <v>32404</v>
      </c>
      <c r="DM12" s="4">
        <v>51.515055165177579</v>
      </c>
      <c r="DN12" s="3">
        <v>5814</v>
      </c>
      <c r="DO12" s="4">
        <v>48.673084972791962</v>
      </c>
      <c r="DP12" s="3">
        <v>67690</v>
      </c>
      <c r="DQ12" s="4">
        <v>66.398548236794355</v>
      </c>
      <c r="DR12" s="3">
        <v>3774</v>
      </c>
      <c r="DS12" s="4">
        <v>49.166232412714955</v>
      </c>
      <c r="DT12" s="3">
        <v>1264</v>
      </c>
      <c r="DU12" s="4">
        <v>38.46622032866707</v>
      </c>
      <c r="DV12" s="3">
        <v>14508</v>
      </c>
      <c r="DW12" s="4">
        <v>47.431915519665218</v>
      </c>
      <c r="DX12" s="3">
        <v>7764</v>
      </c>
      <c r="DY12" s="4">
        <v>46.827503015681543</v>
      </c>
      <c r="DZ12" s="3">
        <v>62093</v>
      </c>
      <c r="EA12" s="4">
        <v>59.306201587407713</v>
      </c>
      <c r="EB12" s="3">
        <v>5332</v>
      </c>
      <c r="EC12" s="4">
        <v>46.498648295107699</v>
      </c>
      <c r="ED12" s="3">
        <v>19147</v>
      </c>
      <c r="EE12" s="4">
        <v>50.794535084228677</v>
      </c>
      <c r="EF12" s="3">
        <v>10933</v>
      </c>
      <c r="EG12" s="4">
        <v>51.081624071391865</v>
      </c>
      <c r="EH12" s="3">
        <v>2997</v>
      </c>
      <c r="EI12" s="4">
        <v>48.082785175677841</v>
      </c>
      <c r="EJ12" s="3">
        <v>14348</v>
      </c>
      <c r="EK12" s="4">
        <v>48.134728931830381</v>
      </c>
      <c r="EL12" s="3">
        <v>17778</v>
      </c>
      <c r="EM12" s="4">
        <v>50.21041037083063</v>
      </c>
      <c r="EN12" s="3">
        <v>22608</v>
      </c>
      <c r="EO12" s="4">
        <v>49.543093813687463</v>
      </c>
      <c r="EP12" s="3">
        <v>1957</v>
      </c>
      <c r="EQ12" s="4">
        <v>48.863920099875159</v>
      </c>
      <c r="ER12" s="3">
        <v>88322</v>
      </c>
      <c r="ES12" s="4">
        <v>52.153836160827638</v>
      </c>
      <c r="ET12" s="3">
        <v>123589</v>
      </c>
      <c r="EU12" s="4">
        <v>53.87700476479025</v>
      </c>
      <c r="EV12" s="3">
        <v>21519</v>
      </c>
      <c r="EW12" s="4">
        <v>49.760665972944849</v>
      </c>
      <c r="EX12" s="3">
        <v>161497</v>
      </c>
      <c r="EY12" s="4">
        <v>55.307002373279545</v>
      </c>
      <c r="EZ12" s="3">
        <v>81291</v>
      </c>
      <c r="FA12" s="4">
        <v>52.088579612079734</v>
      </c>
      <c r="FB12" s="3">
        <v>60767</v>
      </c>
      <c r="FC12" s="4">
        <v>67.44170560358701</v>
      </c>
      <c r="FD12" s="3">
        <v>3036</v>
      </c>
      <c r="FE12" s="4">
        <v>46.294602012808781</v>
      </c>
      <c r="FF12" s="3">
        <v>2682873</v>
      </c>
      <c r="FG12" s="4">
        <v>54.554965560420712</v>
      </c>
      <c r="FH12" s="3">
        <v>3467663</v>
      </c>
      <c r="FI12" s="4">
        <v>53.320032782398371</v>
      </c>
    </row>
    <row r="13" spans="2:165" x14ac:dyDescent="0.35">
      <c r="B13" s="18">
        <v>8</v>
      </c>
      <c r="C13" s="1" t="s">
        <v>8</v>
      </c>
      <c r="D13" s="3">
        <v>3458</v>
      </c>
      <c r="E13" s="4">
        <v>26.135590658302473</v>
      </c>
      <c r="F13" s="3">
        <v>2930</v>
      </c>
      <c r="G13" s="4">
        <v>24.694479561736198</v>
      </c>
      <c r="H13" s="3">
        <v>21547</v>
      </c>
      <c r="I13" s="4">
        <v>18.940252982076775</v>
      </c>
      <c r="J13" s="3">
        <v>23772</v>
      </c>
      <c r="K13" s="4">
        <v>18.8</v>
      </c>
      <c r="L13" s="3">
        <v>12044</v>
      </c>
      <c r="M13" s="4">
        <v>29.52250220609864</v>
      </c>
      <c r="N13" s="3">
        <v>12377</v>
      </c>
      <c r="O13" s="4">
        <v>21.478524945770065</v>
      </c>
      <c r="P13" s="3">
        <v>21440</v>
      </c>
      <c r="Q13" s="4">
        <v>21.160887888747421</v>
      </c>
      <c r="R13" s="3">
        <v>4300</v>
      </c>
      <c r="S13" s="4">
        <v>29.598017621145374</v>
      </c>
      <c r="T13" s="3">
        <v>30707</v>
      </c>
      <c r="U13" s="4">
        <v>18.287991042713866</v>
      </c>
      <c r="V13" s="3">
        <v>31686</v>
      </c>
      <c r="W13" s="4">
        <v>16.280037609630533</v>
      </c>
      <c r="X13" s="3">
        <v>1778</v>
      </c>
      <c r="Y13" s="4">
        <v>28.770226537216832</v>
      </c>
      <c r="Z13" s="3">
        <v>9617</v>
      </c>
      <c r="AA13" s="4">
        <v>24.823189303598163</v>
      </c>
      <c r="AB13" s="3">
        <v>14835</v>
      </c>
      <c r="AC13" s="4">
        <v>12.552672995887699</v>
      </c>
      <c r="AD13" s="3">
        <v>39576</v>
      </c>
      <c r="AE13" s="4">
        <v>10.835614938122879</v>
      </c>
      <c r="AF13" s="3">
        <v>4194</v>
      </c>
      <c r="AG13" s="4">
        <v>31.121994657168301</v>
      </c>
      <c r="AH13" s="3">
        <v>5373</v>
      </c>
      <c r="AI13" s="4">
        <v>23.966278602970696</v>
      </c>
      <c r="AJ13" s="3">
        <v>3993</v>
      </c>
      <c r="AK13" s="4">
        <v>24.784308857302463</v>
      </c>
      <c r="AL13" s="3">
        <v>21871</v>
      </c>
      <c r="AM13" s="4">
        <v>14.720610604816455</v>
      </c>
      <c r="AN13" s="3">
        <v>15053</v>
      </c>
      <c r="AO13" s="4">
        <v>30.897596420287769</v>
      </c>
      <c r="AP13" s="3">
        <v>23172</v>
      </c>
      <c r="AQ13" s="4">
        <v>16.63758750673129</v>
      </c>
      <c r="AR13" s="3">
        <v>3221</v>
      </c>
      <c r="AS13" s="4">
        <v>30.142242186037805</v>
      </c>
      <c r="AT13" s="3">
        <v>24224</v>
      </c>
      <c r="AU13" s="4">
        <v>16.267544154187092</v>
      </c>
      <c r="AV13" s="3">
        <v>5198</v>
      </c>
      <c r="AW13" s="4">
        <v>25.811897904459229</v>
      </c>
      <c r="AX13" s="3">
        <v>3833</v>
      </c>
      <c r="AY13" s="4">
        <v>15.348576462579585</v>
      </c>
      <c r="AZ13" s="3">
        <v>24141</v>
      </c>
      <c r="BA13" s="4">
        <v>19.873552147390779</v>
      </c>
      <c r="BB13" s="3">
        <v>24871</v>
      </c>
      <c r="BC13" s="4">
        <v>15.71994715984148</v>
      </c>
      <c r="BD13" s="3">
        <v>53234</v>
      </c>
      <c r="BE13" s="4">
        <v>19.639629003814736</v>
      </c>
      <c r="BF13" s="3">
        <v>13118</v>
      </c>
      <c r="BG13" s="4">
        <v>19.1769607484833</v>
      </c>
      <c r="BH13" s="3">
        <v>4659</v>
      </c>
      <c r="BI13" s="4">
        <v>28.061193760163828</v>
      </c>
      <c r="BJ13" s="3">
        <v>1603</v>
      </c>
      <c r="BK13" s="4">
        <v>28.172231985940243</v>
      </c>
      <c r="BL13" s="3">
        <v>14714</v>
      </c>
      <c r="BM13" s="4">
        <v>16.114159301727067</v>
      </c>
      <c r="BN13" s="3">
        <v>4347</v>
      </c>
      <c r="BO13" s="4">
        <v>21.273367916218067</v>
      </c>
      <c r="BP13" s="3">
        <v>26626</v>
      </c>
      <c r="BQ13" s="4">
        <v>10.916590133823144</v>
      </c>
      <c r="BR13" s="3">
        <v>4094</v>
      </c>
      <c r="BS13" s="4">
        <v>23.570729460533133</v>
      </c>
      <c r="BT13" s="3">
        <v>29329</v>
      </c>
      <c r="BU13" s="4">
        <v>18.547749593681029</v>
      </c>
      <c r="BV13" s="3">
        <v>28436</v>
      </c>
      <c r="BW13" s="4">
        <v>17.873035826524198</v>
      </c>
      <c r="BX13" s="3">
        <v>16334</v>
      </c>
      <c r="BY13" s="4">
        <v>21.123281648066005</v>
      </c>
      <c r="BZ13" s="3">
        <v>2258</v>
      </c>
      <c r="CA13" s="4">
        <v>29.112944816915938</v>
      </c>
      <c r="CB13" s="3">
        <v>9829</v>
      </c>
      <c r="CC13" s="4">
        <v>19.105469813007815</v>
      </c>
      <c r="CD13" s="3">
        <v>27769</v>
      </c>
      <c r="CE13" s="4">
        <v>22.270787886564865</v>
      </c>
      <c r="CF13" s="3">
        <v>2646</v>
      </c>
      <c r="CG13" s="4">
        <v>25.999803478431758</v>
      </c>
      <c r="CH13" s="3">
        <v>9270</v>
      </c>
      <c r="CI13" s="4">
        <v>10.87938784372176</v>
      </c>
      <c r="CJ13" s="3">
        <v>20223</v>
      </c>
      <c r="CK13" s="4">
        <v>17.579408543263966</v>
      </c>
      <c r="CL13" s="3">
        <v>10918</v>
      </c>
      <c r="CM13" s="4">
        <v>7.2975429778360024</v>
      </c>
      <c r="CN13" s="3">
        <v>16223</v>
      </c>
      <c r="CO13" s="4">
        <v>9.0654581624328046</v>
      </c>
      <c r="CP13" s="3">
        <v>11168</v>
      </c>
      <c r="CQ13" s="4">
        <v>19.603644087135109</v>
      </c>
      <c r="CR13" s="3">
        <v>7407</v>
      </c>
      <c r="CS13" s="4">
        <v>14.97482967066292</v>
      </c>
      <c r="CT13" s="3">
        <v>8366</v>
      </c>
      <c r="CU13" s="4">
        <v>27.40973723871306</v>
      </c>
      <c r="CV13" s="3">
        <v>34743</v>
      </c>
      <c r="CW13" s="4">
        <v>18.247278113035119</v>
      </c>
      <c r="CX13" s="3">
        <v>21054</v>
      </c>
      <c r="CY13" s="4">
        <v>17.279613929400949</v>
      </c>
      <c r="CZ13" s="3">
        <v>6387</v>
      </c>
      <c r="DA13" s="4">
        <v>16.969101198225246</v>
      </c>
      <c r="DB13" s="3">
        <v>22859</v>
      </c>
      <c r="DC13" s="4">
        <v>13.340608932646237</v>
      </c>
      <c r="DD13" s="3">
        <v>45977</v>
      </c>
      <c r="DE13" s="4">
        <v>27.212732459722766</v>
      </c>
      <c r="DF13" s="3">
        <v>5752</v>
      </c>
      <c r="DG13" s="4">
        <v>28.410550232144622</v>
      </c>
      <c r="DH13" s="3">
        <v>3820</v>
      </c>
      <c r="DI13" s="4">
        <v>21.989408243149896</v>
      </c>
      <c r="DJ13" s="3">
        <v>3960</v>
      </c>
      <c r="DK13" s="4">
        <v>26.030368763557483</v>
      </c>
      <c r="DL13" s="3">
        <v>10435</v>
      </c>
      <c r="DM13" s="4">
        <v>16.589297637594989</v>
      </c>
      <c r="DN13" s="3">
        <v>3210</v>
      </c>
      <c r="DO13" s="4">
        <v>26.873168689828379</v>
      </c>
      <c r="DP13" s="3">
        <v>13786</v>
      </c>
      <c r="DQ13" s="4">
        <v>13.522978076413752</v>
      </c>
      <c r="DR13" s="3">
        <v>2099</v>
      </c>
      <c r="DS13" s="4">
        <v>27.344971339239187</v>
      </c>
      <c r="DT13" s="3">
        <v>1485</v>
      </c>
      <c r="DU13" s="4">
        <v>45.191722458916615</v>
      </c>
      <c r="DV13" s="3">
        <v>8128</v>
      </c>
      <c r="DW13" s="4">
        <v>26.573380848072709</v>
      </c>
      <c r="DX13" s="3">
        <v>4276</v>
      </c>
      <c r="DY13" s="4">
        <v>25.790108564535586</v>
      </c>
      <c r="DZ13" s="3">
        <v>17797</v>
      </c>
      <c r="EA13" s="4">
        <v>16.99825213230308</v>
      </c>
      <c r="EB13" s="3">
        <v>3591</v>
      </c>
      <c r="EC13" s="4">
        <v>31.315950117729134</v>
      </c>
      <c r="ED13" s="3">
        <v>7465</v>
      </c>
      <c r="EE13" s="4">
        <v>19.803687491709777</v>
      </c>
      <c r="EF13" s="3">
        <v>4168</v>
      </c>
      <c r="EG13" s="4">
        <v>19.473905527262534</v>
      </c>
      <c r="EH13" s="3">
        <v>1781</v>
      </c>
      <c r="EI13" s="4">
        <v>28.573720519813893</v>
      </c>
      <c r="EJ13" s="3">
        <v>7189</v>
      </c>
      <c r="EK13" s="4">
        <v>24.117686527106816</v>
      </c>
      <c r="EL13" s="3">
        <v>7507</v>
      </c>
      <c r="EM13" s="4">
        <v>21.202022199000197</v>
      </c>
      <c r="EN13" s="3">
        <v>10576</v>
      </c>
      <c r="EO13" s="4">
        <v>23.176210198759669</v>
      </c>
      <c r="EP13" s="3">
        <v>1081</v>
      </c>
      <c r="EQ13" s="4">
        <v>26.991260923845196</v>
      </c>
      <c r="ER13" s="3">
        <v>31356</v>
      </c>
      <c r="ES13" s="4">
        <v>18.51560977626086</v>
      </c>
      <c r="ET13" s="3">
        <v>29529</v>
      </c>
      <c r="EU13" s="4">
        <v>12.872780536289566</v>
      </c>
      <c r="EV13" s="3">
        <v>7671</v>
      </c>
      <c r="EW13" s="4">
        <v>17.738466874783214</v>
      </c>
      <c r="EX13" s="3">
        <v>22328</v>
      </c>
      <c r="EY13" s="4">
        <v>7.6465491556535756</v>
      </c>
      <c r="EZ13" s="3">
        <v>27585</v>
      </c>
      <c r="FA13" s="4">
        <v>17.675554103150652</v>
      </c>
      <c r="FB13" s="3">
        <v>10667</v>
      </c>
      <c r="FC13" s="4">
        <v>11.838673518084859</v>
      </c>
      <c r="FD13" s="3">
        <v>1914</v>
      </c>
      <c r="FE13" s="4">
        <v>29.185727355901193</v>
      </c>
      <c r="FF13" s="3">
        <v>740046</v>
      </c>
      <c r="FG13" s="4">
        <v>15.048488707116253</v>
      </c>
      <c r="FH13" s="3">
        <v>1092833</v>
      </c>
      <c r="FI13" s="4">
        <v>16.803793040352179</v>
      </c>
    </row>
    <row r="14" spans="2:165" x14ac:dyDescent="0.35">
      <c r="B14" s="18">
        <v>9</v>
      </c>
    </row>
    <row r="15" spans="2:165" x14ac:dyDescent="0.3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35">
      <c r="B16" s="18">
        <v>11</v>
      </c>
    </row>
    <row r="17" spans="2:165" x14ac:dyDescent="0.35">
      <c r="B17" s="18">
        <v>12</v>
      </c>
      <c r="C17" s="2" t="s">
        <v>10</v>
      </c>
    </row>
    <row r="18" spans="2:165" x14ac:dyDescent="0.3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4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3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3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3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3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3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3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3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3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3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3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3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3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3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3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3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3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3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3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3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3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3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3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3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3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3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3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3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3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3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3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3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3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3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3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3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3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3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3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3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3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3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3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3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3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3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3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3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3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3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3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3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3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35">
      <c r="B71" s="18">
        <v>66</v>
      </c>
    </row>
    <row r="72" spans="2:165" x14ac:dyDescent="0.35">
      <c r="B72" s="18">
        <v>67</v>
      </c>
      <c r="C72" s="2" t="s">
        <v>65</v>
      </c>
    </row>
    <row r="73" spans="2:165" x14ac:dyDescent="0.35">
      <c r="B73" s="18">
        <v>68</v>
      </c>
      <c r="C73" s="1" t="s">
        <v>66</v>
      </c>
      <c r="D73" s="3">
        <v>62</v>
      </c>
      <c r="E73" s="72">
        <f>D73/D6*100</f>
        <v>0.46845485455232333</v>
      </c>
      <c r="F73" s="3">
        <v>145</v>
      </c>
      <c r="G73" s="72">
        <f>F73/F6*100</f>
        <v>1.2205387205387206</v>
      </c>
      <c r="H73" s="3">
        <v>967</v>
      </c>
      <c r="I73" s="72">
        <f>H73/H6*100</f>
        <v>0.85001274579608477</v>
      </c>
      <c r="J73" s="3">
        <v>1466</v>
      </c>
      <c r="K73" s="72">
        <f>J73/J6*100</f>
        <v>1.1613168985075573</v>
      </c>
      <c r="L73" s="3">
        <v>149</v>
      </c>
      <c r="M73" s="72">
        <f>L73/L6*100</f>
        <v>0.36529456471107408</v>
      </c>
      <c r="N73" s="3">
        <v>348</v>
      </c>
      <c r="O73" s="72">
        <f>N73/N6*100</f>
        <v>0.60389407559087904</v>
      </c>
      <c r="P73" s="3">
        <v>1574</v>
      </c>
      <c r="Q73" s="72">
        <f>P73/P6*100</f>
        <v>1.5537085661263894</v>
      </c>
      <c r="R73" s="3">
        <v>85</v>
      </c>
      <c r="S73" s="72">
        <f>R73/R6*100</f>
        <v>0.58507709251101325</v>
      </c>
      <c r="T73" s="3">
        <v>3975</v>
      </c>
      <c r="U73" s="72">
        <f>T73/T6*100</f>
        <v>2.3674806432400235</v>
      </c>
      <c r="V73" s="3">
        <v>5507</v>
      </c>
      <c r="W73" s="72">
        <f>V73/V6*100</f>
        <v>2.8296457676062854</v>
      </c>
      <c r="X73" s="3">
        <v>58</v>
      </c>
      <c r="Y73" s="72">
        <f>X73/X6*100</f>
        <v>0.93881515053415354</v>
      </c>
      <c r="Z73" s="3">
        <v>228</v>
      </c>
      <c r="AA73" s="72">
        <f>Z73/Z6*100</f>
        <v>0.58861494772169876</v>
      </c>
      <c r="AB73" s="3">
        <v>1430</v>
      </c>
      <c r="AC73" s="72">
        <f>AB73/AB6*100</f>
        <v>1.2098752897778229</v>
      </c>
      <c r="AD73" s="3">
        <v>8588</v>
      </c>
      <c r="AE73" s="72">
        <f>AD73/AD6*100</f>
        <v>2.3513370696995666</v>
      </c>
      <c r="AF73" s="3">
        <v>45</v>
      </c>
      <c r="AG73" s="72">
        <f>AF73/AF6*100</f>
        <v>0.33375361566416967</v>
      </c>
      <c r="AH73" s="3">
        <v>213</v>
      </c>
      <c r="AI73" s="72">
        <f>AH73/AH6*100</f>
        <v>0.94991749542880066</v>
      </c>
      <c r="AJ73" s="3">
        <v>80</v>
      </c>
      <c r="AK73" s="72">
        <f>AJ73/AJ6*100</f>
        <v>0.49643189574930185</v>
      </c>
      <c r="AL73" s="3">
        <v>2998</v>
      </c>
      <c r="AM73" s="72">
        <f>AL73/AL6*100</f>
        <v>2.0179040183078683</v>
      </c>
      <c r="AN73" s="3">
        <v>217</v>
      </c>
      <c r="AO73" s="72">
        <f>AN73/AN6*100</f>
        <v>0.44544801395873956</v>
      </c>
      <c r="AP73" s="3">
        <v>969</v>
      </c>
      <c r="AQ73" s="72">
        <f>AP73/AP6*100</f>
        <v>0.69571585499816924</v>
      </c>
      <c r="AR73" s="3">
        <v>39</v>
      </c>
      <c r="AS73" s="72">
        <f>AR73/AR6*100</f>
        <v>0.36506599269868018</v>
      </c>
      <c r="AT73" s="3">
        <v>4358</v>
      </c>
      <c r="AU73" s="72">
        <f>AT73/AT6*100</f>
        <v>2.9266392671985386</v>
      </c>
      <c r="AV73" s="3">
        <v>70</v>
      </c>
      <c r="AW73" s="72">
        <f>AV73/AV6*100</f>
        <v>0.34736006351726878</v>
      </c>
      <c r="AX73" s="3">
        <v>39</v>
      </c>
      <c r="AY73" s="72">
        <f>AX73/AX6*100</f>
        <v>0.15609365619371623</v>
      </c>
      <c r="AZ73" s="3">
        <v>732</v>
      </c>
      <c r="BA73" s="72">
        <f>AZ73/AZ6*100</f>
        <v>0.60261793035317368</v>
      </c>
      <c r="BB73" s="3">
        <v>6882</v>
      </c>
      <c r="BC73" s="72">
        <f>BB73/BB6*100</f>
        <v>4.3499696601941746</v>
      </c>
      <c r="BD73" s="3">
        <v>3362</v>
      </c>
      <c r="BE73" s="72">
        <f>BD73/BD6*100</f>
        <v>1.2403295247862995</v>
      </c>
      <c r="BF73" s="3">
        <v>1223</v>
      </c>
      <c r="BG73" s="72">
        <f>BF73/BF6*100</f>
        <v>1.7877764621614116</v>
      </c>
      <c r="BH73" s="3">
        <v>60</v>
      </c>
      <c r="BI73" s="72">
        <f>BH73/BH6*100</f>
        <v>0.36135870874488074</v>
      </c>
      <c r="BJ73" s="3">
        <v>30</v>
      </c>
      <c r="BK73" s="72">
        <f>BJ73/BJ6*100</f>
        <v>0.52650052650052648</v>
      </c>
      <c r="BL73" s="3">
        <v>1457</v>
      </c>
      <c r="BM73" s="72">
        <f>BL73/BL6*100</f>
        <v>1.5954534504281552</v>
      </c>
      <c r="BN73" s="3">
        <v>108</v>
      </c>
      <c r="BO73" s="72">
        <f>BN73/BN6*100</f>
        <v>0.52866023789710703</v>
      </c>
      <c r="BP73" s="3">
        <v>6759</v>
      </c>
      <c r="BQ73" s="72">
        <f>BP73/BP6*100</f>
        <v>2.7712063501174655</v>
      </c>
      <c r="BR73" s="3">
        <v>30</v>
      </c>
      <c r="BS73" s="72">
        <f>BR73/BR6*100</f>
        <v>0.17273146015660987</v>
      </c>
      <c r="BT73" s="3">
        <v>2374</v>
      </c>
      <c r="BU73" s="72">
        <f>BT73/BT6*100</f>
        <v>1.5013058958192362</v>
      </c>
      <c r="BV73" s="3">
        <v>2077</v>
      </c>
      <c r="BW73" s="72">
        <f>BV73/BV6*100</f>
        <v>1.3054436434259569</v>
      </c>
      <c r="BX73" s="3">
        <v>489</v>
      </c>
      <c r="BY73" s="72">
        <f>BX73/BX6*100</f>
        <v>0.63245298636798675</v>
      </c>
      <c r="BZ73" s="3">
        <v>38</v>
      </c>
      <c r="CA73" s="72">
        <f>BZ73/BZ6*100</f>
        <v>0.48975383425699187</v>
      </c>
      <c r="CB73" s="3">
        <v>194</v>
      </c>
      <c r="CC73" s="72">
        <f>CB73/CB6*100</f>
        <v>0.37700649073030429</v>
      </c>
      <c r="CD73" s="3">
        <v>3020</v>
      </c>
      <c r="CE73" s="72">
        <f>CD73/CD6*100</f>
        <v>2.4218123496391337</v>
      </c>
      <c r="CF73" s="3">
        <v>66</v>
      </c>
      <c r="CG73" s="72">
        <f>CF73/CF6*100</f>
        <v>0.64845745726075854</v>
      </c>
      <c r="CH73" s="3">
        <v>2454</v>
      </c>
      <c r="CI73" s="72">
        <f>CH73/CH6*100</f>
        <v>2.8799774671689611</v>
      </c>
      <c r="CJ73" s="3">
        <v>1428</v>
      </c>
      <c r="CK73" s="72">
        <f>CJ73/CJ6*100</f>
        <v>1.2412750015211704</v>
      </c>
      <c r="CL73" s="3">
        <v>17839</v>
      </c>
      <c r="CM73" s="72">
        <f>CL73/CL6*100</f>
        <v>11.923269725629115</v>
      </c>
      <c r="CN73" s="3">
        <v>3418</v>
      </c>
      <c r="CO73" s="72">
        <f>CN73/CN6*100</f>
        <v>1.9099240053643274</v>
      </c>
      <c r="CP73" s="3">
        <v>1006</v>
      </c>
      <c r="CQ73" s="72">
        <f>CP73/CP6*100</f>
        <v>1.7657796812469282</v>
      </c>
      <c r="CR73" s="3">
        <v>433</v>
      </c>
      <c r="CS73" s="72">
        <f>CR73/CR6*100</f>
        <v>0.87545491306105938</v>
      </c>
      <c r="CT73" s="3">
        <v>214</v>
      </c>
      <c r="CU73" s="72">
        <f>CT73/CT6*100</f>
        <v>0.70113360854465634</v>
      </c>
      <c r="CV73" s="3">
        <v>9238</v>
      </c>
      <c r="CW73" s="72">
        <f>CV73/CV6*100</f>
        <v>4.8519672053656304</v>
      </c>
      <c r="CX73" s="3">
        <v>1879</v>
      </c>
      <c r="CY73" s="72">
        <f>CX73/CX6*100</f>
        <v>1.5420472544336936</v>
      </c>
      <c r="CZ73" s="3">
        <v>203</v>
      </c>
      <c r="DA73" s="72">
        <f>CZ73/CZ6*100</f>
        <v>0.53943452380952384</v>
      </c>
      <c r="DB73" s="3">
        <v>4411</v>
      </c>
      <c r="DC73" s="72">
        <f>DB73/DB6*100</f>
        <v>2.5741580443168357</v>
      </c>
      <c r="DD73" s="3">
        <v>644</v>
      </c>
      <c r="DE73" s="72">
        <f>DD73/DD6*100</f>
        <v>0.38118237564220947</v>
      </c>
      <c r="DF73" s="3">
        <v>47</v>
      </c>
      <c r="DG73" s="72">
        <f>DF73/DF6*100</f>
        <v>0.23206438552313241</v>
      </c>
      <c r="DH73" s="3">
        <v>70</v>
      </c>
      <c r="DI73" s="72">
        <f>DH73/DH6*100</f>
        <v>0.40290088638194999</v>
      </c>
      <c r="DJ73" s="3">
        <v>45</v>
      </c>
      <c r="DK73" s="72">
        <f>DJ73/DJ6*100</f>
        <v>0.29611107455418834</v>
      </c>
      <c r="DL73" s="3">
        <v>189</v>
      </c>
      <c r="DM73" s="72">
        <f>DL73/DL6*100</f>
        <v>0.30050083472454092</v>
      </c>
      <c r="DN73" s="3">
        <v>115</v>
      </c>
      <c r="DO73" s="72">
        <f>DN73/DN6*100</f>
        <v>0.96250418480080346</v>
      </c>
      <c r="DP73" s="3">
        <v>3660</v>
      </c>
      <c r="DQ73" s="72">
        <f>DP73/DP6*100</f>
        <v>3.5902768240764353</v>
      </c>
      <c r="DR73" s="3">
        <v>8</v>
      </c>
      <c r="DS73" s="72">
        <f>DR73/DR6*100</f>
        <v>0.10428888019814886</v>
      </c>
      <c r="DT73" s="3">
        <v>4</v>
      </c>
      <c r="DU73" s="72">
        <f>DT73/DT6*100</f>
        <v>0.1221001221001221</v>
      </c>
      <c r="DV73" s="3">
        <v>83</v>
      </c>
      <c r="DW73" s="72">
        <f>DV73/DV6*100</f>
        <v>0.27144585799784149</v>
      </c>
      <c r="DX73" s="3">
        <v>58</v>
      </c>
      <c r="DY73" s="72">
        <f>DX73/DX6*100</f>
        <v>0.34965034965034963</v>
      </c>
      <c r="DZ73" s="3">
        <v>3555</v>
      </c>
      <c r="EA73" s="72">
        <f>DZ73/DZ6*100</f>
        <v>3.3953181857253369</v>
      </c>
      <c r="EB73" s="3">
        <v>43</v>
      </c>
      <c r="EC73" s="72">
        <f>EB73/EB6*100</f>
        <v>0.37538192928852027</v>
      </c>
      <c r="ED73" s="3">
        <v>213</v>
      </c>
      <c r="EE73" s="72">
        <f>ED73/ED6*100</f>
        <v>0.56507667002705997</v>
      </c>
      <c r="EF73" s="3">
        <v>590</v>
      </c>
      <c r="EG73" s="72">
        <f>EF73/EF6*100</f>
        <v>2.7566229033313085</v>
      </c>
      <c r="EH73" s="3">
        <v>33</v>
      </c>
      <c r="EI73" s="72">
        <f>EH73/EH6*100</f>
        <v>0.53029085650008034</v>
      </c>
      <c r="EJ73" s="3">
        <v>181</v>
      </c>
      <c r="EK73" s="72">
        <f>EJ73/EJ6*100</f>
        <v>0.6072195383789587</v>
      </c>
      <c r="EL73" s="3">
        <v>424</v>
      </c>
      <c r="EM73" s="72">
        <f>EL73/EL6*100</f>
        <v>1.1975371405976387</v>
      </c>
      <c r="EN73" s="3">
        <v>244</v>
      </c>
      <c r="EO73" s="72">
        <f>EN73/EN6*100</f>
        <v>0.53463046955454763</v>
      </c>
      <c r="EP73" s="3">
        <v>22</v>
      </c>
      <c r="EQ73" s="72">
        <f>EP73/EP6*100</f>
        <v>0.54917623564653029</v>
      </c>
      <c r="ER73" s="3">
        <v>5817</v>
      </c>
      <c r="ES73" s="72">
        <f>ER73/ER6*100</f>
        <v>3.434979273203973</v>
      </c>
      <c r="ET73" s="3">
        <v>4983</v>
      </c>
      <c r="EU73" s="72">
        <f>ET73/ET6*100</f>
        <v>2.1722261940051264</v>
      </c>
      <c r="EV73" s="3">
        <v>359</v>
      </c>
      <c r="EW73" s="72">
        <f>EV73/EV6*100</f>
        <v>0.83000023119783606</v>
      </c>
      <c r="EX73" s="3">
        <v>12988</v>
      </c>
      <c r="EY73" s="72">
        <f>EX73/EX6*100</f>
        <v>4.447777652211732</v>
      </c>
      <c r="EZ73" s="3">
        <v>693</v>
      </c>
      <c r="FA73" s="72">
        <f>EZ73/EZ6*100</f>
        <v>0.44403721454750494</v>
      </c>
      <c r="FB73" s="3">
        <v>2387</v>
      </c>
      <c r="FC73" s="72">
        <f>FB73/FB6*100</f>
        <v>2.6488669907006681</v>
      </c>
      <c r="FD73" s="3">
        <v>13</v>
      </c>
      <c r="FE73" s="72">
        <f>FD73/FD6*100</f>
        <v>0.19829164124466137</v>
      </c>
      <c r="FF73" s="3">
        <v>129502</v>
      </c>
      <c r="FG73" s="72">
        <f>FF73/FF6*100</f>
        <v>2.6333587514615426</v>
      </c>
      <c r="FH73" s="3">
        <v>142894</v>
      </c>
      <c r="FI73" s="72">
        <f>FH73/FH6*100</f>
        <v>2.1971891711697609</v>
      </c>
    </row>
    <row r="74" spans="2:165" x14ac:dyDescent="0.35">
      <c r="B74" s="18">
        <v>69</v>
      </c>
    </row>
    <row r="75" spans="2:165" x14ac:dyDescent="0.35">
      <c r="B75" s="18">
        <v>70</v>
      </c>
      <c r="C75" s="2" t="s">
        <v>67</v>
      </c>
    </row>
    <row r="76" spans="2:165" x14ac:dyDescent="0.35">
      <c r="B76" s="18">
        <v>71</v>
      </c>
      <c r="C76" s="7" t="s">
        <v>68</v>
      </c>
      <c r="D76" s="3">
        <v>15</v>
      </c>
      <c r="E76" s="30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35">
      <c r="B77" s="18">
        <v>72</v>
      </c>
      <c r="C77" s="7" t="s">
        <v>69</v>
      </c>
      <c r="D77" s="3">
        <v>12</v>
      </c>
      <c r="E77" s="30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35">
      <c r="B78" s="18">
        <v>73</v>
      </c>
      <c r="C78" s="7" t="s">
        <v>70</v>
      </c>
      <c r="D78" s="3">
        <v>18</v>
      </c>
      <c r="E78" s="30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35">
      <c r="B79" s="18">
        <v>74</v>
      </c>
      <c r="C79" s="8" t="s">
        <v>71</v>
      </c>
      <c r="D79" s="3">
        <v>10</v>
      </c>
      <c r="E79" s="30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35">
      <c r="B80" s="18">
        <v>75</v>
      </c>
      <c r="C80" s="7" t="s">
        <v>72</v>
      </c>
      <c r="D80" s="3">
        <v>0</v>
      </c>
      <c r="E80" s="30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35">
      <c r="B81" s="18">
        <v>76</v>
      </c>
      <c r="C81" s="7" t="s">
        <v>73</v>
      </c>
      <c r="D81" s="3">
        <v>14</v>
      </c>
      <c r="E81" s="30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35">
      <c r="B82" s="18">
        <v>77</v>
      </c>
      <c r="C82" s="7" t="s">
        <v>74</v>
      </c>
      <c r="D82" s="3">
        <v>6</v>
      </c>
      <c r="E82" s="30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35">
      <c r="B83" s="18">
        <v>78</v>
      </c>
      <c r="C83" s="7" t="s">
        <v>75</v>
      </c>
      <c r="D83" s="3">
        <v>16</v>
      </c>
      <c r="E83" s="30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35">
      <c r="B84" s="18">
        <v>79</v>
      </c>
      <c r="C84" s="9" t="s">
        <v>76</v>
      </c>
      <c r="D84" s="3">
        <v>11428</v>
      </c>
      <c r="E84" s="30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35">
      <c r="B85" s="18">
        <v>80</v>
      </c>
      <c r="C85" s="10" t="s">
        <v>77</v>
      </c>
      <c r="D85" s="3">
        <v>47</v>
      </c>
      <c r="E85" s="30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35">
      <c r="B86" s="18">
        <v>81</v>
      </c>
      <c r="C86" s="7" t="s">
        <v>78</v>
      </c>
      <c r="D86" s="3">
        <v>41</v>
      </c>
      <c r="E86" s="30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35">
      <c r="B87" s="18">
        <v>82</v>
      </c>
      <c r="C87" s="7" t="s">
        <v>79</v>
      </c>
      <c r="D87" s="3">
        <v>60</v>
      </c>
      <c r="E87" s="30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3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3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3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3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3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3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3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3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3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3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3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3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3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3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3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3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3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3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3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3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3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3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3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3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3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3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3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3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3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3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3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35">
      <c r="B119" s="18">
        <v>114</v>
      </c>
    </row>
    <row r="120" spans="2:166" x14ac:dyDescent="0.35">
      <c r="B120" s="18">
        <v>115</v>
      </c>
      <c r="C120" s="6" t="s">
        <v>109</v>
      </c>
      <c r="D120" s="3">
        <v>87</v>
      </c>
      <c r="E120" s="72">
        <f>D120/D6*100</f>
        <v>0.65734794106535699</v>
      </c>
      <c r="F120" s="3">
        <v>62</v>
      </c>
      <c r="G120" s="72">
        <f>F120/F6*100</f>
        <v>0.52188552188552195</v>
      </c>
      <c r="H120" s="3">
        <v>477</v>
      </c>
      <c r="I120" s="72">
        <f>H120/H6*100</f>
        <v>0.41929274017035417</v>
      </c>
      <c r="J120" s="3">
        <v>2791</v>
      </c>
      <c r="K120" s="72">
        <f>J120/J6*100</f>
        <v>2.2109382426566113</v>
      </c>
      <c r="L120" s="3">
        <v>155</v>
      </c>
      <c r="M120" s="72">
        <f>L120/L6*100</f>
        <v>0.38000441295447301</v>
      </c>
      <c r="N120" s="3">
        <v>236</v>
      </c>
      <c r="O120" s="72">
        <f>N120/N6*100</f>
        <v>0.40953736160760768</v>
      </c>
      <c r="P120" s="3">
        <v>1417</v>
      </c>
      <c r="Q120" s="72">
        <f>P120/P6*100</f>
        <v>1.398732552859653</v>
      </c>
      <c r="R120" s="3">
        <v>38</v>
      </c>
      <c r="S120" s="72">
        <f>R120/R6*100</f>
        <v>0.26156387665198239</v>
      </c>
      <c r="T120" s="3">
        <v>5807</v>
      </c>
      <c r="U120" s="72">
        <f>T120/T6*100</f>
        <v>3.4586063132817153</v>
      </c>
      <c r="V120" s="3">
        <v>23279</v>
      </c>
      <c r="W120" s="72">
        <f>V120/V6*100</f>
        <v>11.961380756147941</v>
      </c>
      <c r="X120" s="3">
        <v>16</v>
      </c>
      <c r="Y120" s="72">
        <f>X120/X6*100</f>
        <v>0.25898348980252511</v>
      </c>
      <c r="Z120" s="3">
        <v>152</v>
      </c>
      <c r="AA120" s="72">
        <f>Z120/Z6*100</f>
        <v>0.39240996514779919</v>
      </c>
      <c r="AB120" s="3">
        <v>1630</v>
      </c>
      <c r="AC120" s="72">
        <f>AB120/AB6*100</f>
        <v>1.3790886170194765</v>
      </c>
      <c r="AD120" s="3">
        <v>16645</v>
      </c>
      <c r="AE120" s="72">
        <f>AD120/AD6*100</f>
        <v>4.5572898841580445</v>
      </c>
      <c r="AF120" s="3">
        <v>17</v>
      </c>
      <c r="AG120" s="72">
        <f>AF120/AF6*100</f>
        <v>0.12608469925090854</v>
      </c>
      <c r="AH120" s="3">
        <v>251</v>
      </c>
      <c r="AI120" s="72">
        <f>AH120/AH6*100</f>
        <v>1.1193863443785399</v>
      </c>
      <c r="AJ120" s="3">
        <v>28</v>
      </c>
      <c r="AK120" s="72">
        <f>AJ120/AJ6*100</f>
        <v>0.17375116351225567</v>
      </c>
      <c r="AL120" s="3">
        <v>7718</v>
      </c>
      <c r="AM120" s="72">
        <f>AL120/AL6*100</f>
        <v>5.1948576428619502</v>
      </c>
      <c r="AN120" s="3">
        <v>188</v>
      </c>
      <c r="AO120" s="72">
        <f>AN120/AN6*100</f>
        <v>0.38591809504259472</v>
      </c>
      <c r="AP120" s="3">
        <v>1462</v>
      </c>
      <c r="AQ120" s="72">
        <f>AP120/AP6*100</f>
        <v>1.0496765531551324</v>
      </c>
      <c r="AR120" s="3">
        <v>17</v>
      </c>
      <c r="AS120" s="72">
        <f>AR120/AR6*100</f>
        <v>0.15913133015070674</v>
      </c>
      <c r="AT120" s="3">
        <v>4567</v>
      </c>
      <c r="AU120" s="3">
        <v>8.3234613351801556</v>
      </c>
      <c r="AV120" s="3">
        <v>26</v>
      </c>
      <c r="AW120" s="72">
        <f>AV120/AV6*100</f>
        <v>0.12901945216355698</v>
      </c>
      <c r="AX120" s="3">
        <v>36</v>
      </c>
      <c r="AY120" s="72">
        <f>AX120/AX6*100</f>
        <v>0.14408645187112268</v>
      </c>
      <c r="AZ120" s="3">
        <v>1133</v>
      </c>
      <c r="BA120" s="72">
        <f>AZ120/AZ6*100</f>
        <v>0.93274059438544499</v>
      </c>
      <c r="BB120" s="3">
        <v>22748</v>
      </c>
      <c r="BC120" s="72">
        <f>BB120/BB6*100</f>
        <v>14.378539644012944</v>
      </c>
      <c r="BD120" s="3">
        <v>3364</v>
      </c>
      <c r="BE120" s="72">
        <f>BD120/BD6*100</f>
        <v>1.241067376972371</v>
      </c>
      <c r="BF120" s="3">
        <v>1910</v>
      </c>
      <c r="BG120" s="72">
        <f>BF120/BF6*100</f>
        <v>2.7920302884123434</v>
      </c>
      <c r="BH120" s="3">
        <v>51</v>
      </c>
      <c r="BI120" s="72">
        <f>BH120/BH6*100</f>
        <v>0.30715490243314864</v>
      </c>
      <c r="BJ120" s="3">
        <v>107</v>
      </c>
      <c r="BK120" s="72">
        <f>BJ120/BJ6*100</f>
        <v>1.8778518778518778</v>
      </c>
      <c r="BL120" s="3">
        <v>3074</v>
      </c>
      <c r="BM120" s="72">
        <f>BL120/BL6*100</f>
        <v>3.3661111232780714</v>
      </c>
      <c r="BN120" s="3">
        <v>91</v>
      </c>
      <c r="BO120" s="72">
        <f>BN120/BN6*100</f>
        <v>0.4454452004503402</v>
      </c>
      <c r="BP120" s="3">
        <v>16195</v>
      </c>
      <c r="BQ120" s="72">
        <f>BP120/BP6*100</f>
        <v>6.6399891759361385</v>
      </c>
      <c r="BR120" s="3">
        <v>19</v>
      </c>
      <c r="BS120" s="72">
        <f>BR120/BR6*100</f>
        <v>0.10939659143251958</v>
      </c>
      <c r="BT120" s="3">
        <v>5258</v>
      </c>
      <c r="BU120" s="72">
        <f>BT120/BT6*100</f>
        <v>3.3251332772609707</v>
      </c>
      <c r="BV120" s="3">
        <v>5644</v>
      </c>
      <c r="BW120" s="72">
        <f>BV120/BV6*100</f>
        <v>3.5473875414039964</v>
      </c>
      <c r="BX120" s="3">
        <v>553</v>
      </c>
      <c r="BY120" s="72">
        <f>BX120/BX6*100</f>
        <v>0.71522801934866398</v>
      </c>
      <c r="BZ120" s="3">
        <v>19</v>
      </c>
      <c r="CA120" s="72">
        <f>BZ120/BZ6*100</f>
        <v>0.24487691712849594</v>
      </c>
      <c r="CB120" s="3">
        <v>152</v>
      </c>
      <c r="CC120" s="72">
        <f>CB120/CB6*100</f>
        <v>0.29538652881961985</v>
      </c>
      <c r="CD120" s="3">
        <v>8401</v>
      </c>
      <c r="CE120" s="72">
        <f>CD120/CD6*100</f>
        <v>6.7369687249398558</v>
      </c>
      <c r="CF120" s="3">
        <v>22</v>
      </c>
      <c r="CG120" s="72">
        <f>CF120/CF6*100</f>
        <v>0.21615248575358614</v>
      </c>
      <c r="CH120" s="3">
        <v>5840</v>
      </c>
      <c r="CI120" s="72">
        <f>CH120/CH6*100</f>
        <v>6.8537361076881549</v>
      </c>
      <c r="CJ120" s="3">
        <v>3451</v>
      </c>
      <c r="CK120" s="72">
        <f>CJ120/CJ6*100</f>
        <v>2.9997479203428283</v>
      </c>
      <c r="CL120" s="3">
        <v>6908</v>
      </c>
      <c r="CM120" s="72">
        <f>CL120/CL6*100</f>
        <v>4.617184105871738</v>
      </c>
      <c r="CN120" s="3">
        <v>6157</v>
      </c>
      <c r="CO120" s="72">
        <f>CN120/CN6*100</f>
        <v>3.4404336164506035</v>
      </c>
      <c r="CP120" s="3">
        <v>1665</v>
      </c>
      <c r="CQ120" s="72">
        <f>CP120/CP6*100</f>
        <v>2.9224882398371128</v>
      </c>
      <c r="CR120" s="3">
        <v>391</v>
      </c>
      <c r="CS120" s="72">
        <f>CR120/CR6*100</f>
        <v>0.79053780832996356</v>
      </c>
      <c r="CT120" s="3">
        <v>262</v>
      </c>
      <c r="CU120" s="72">
        <f>CT120/CT6*100</f>
        <v>0.85839722167616805</v>
      </c>
      <c r="CV120" s="3">
        <v>13320</v>
      </c>
      <c r="CW120" s="72">
        <f>CV120/CV6*100</f>
        <v>6.9959085489792381</v>
      </c>
      <c r="CX120" s="3">
        <v>4159</v>
      </c>
      <c r="CY120" s="72">
        <f>CX120/CX6*100</f>
        <v>3.4131849553963449</v>
      </c>
      <c r="CZ120" s="3">
        <v>167</v>
      </c>
      <c r="DA120" s="72">
        <f>CZ120/CZ6*100</f>
        <v>0.44377125850340132</v>
      </c>
      <c r="DB120" s="3">
        <v>7124</v>
      </c>
      <c r="DC120" s="72">
        <f>DB120/DB6*100</f>
        <v>4.1574023821612194</v>
      </c>
      <c r="DD120" s="3">
        <v>592</v>
      </c>
      <c r="DE120" s="72">
        <f>DD120/DD6*100</f>
        <v>0.35040367450339749</v>
      </c>
      <c r="DF120" s="3">
        <v>24</v>
      </c>
      <c r="DG120" s="72">
        <f>DF120/DF6*100</f>
        <v>0.11850096282032291</v>
      </c>
      <c r="DH120" s="3">
        <v>18</v>
      </c>
      <c r="DI120" s="72">
        <f>DH120/DH6*100</f>
        <v>0.1036030850696443</v>
      </c>
      <c r="DJ120" s="3">
        <v>23</v>
      </c>
      <c r="DK120" s="72">
        <f>DJ120/DJ6*100</f>
        <v>0.15134566032769625</v>
      </c>
      <c r="DL120" s="3">
        <v>343</v>
      </c>
      <c r="DM120" s="72">
        <f>DL120/DL6*100</f>
        <v>0.54535336672231505</v>
      </c>
      <c r="DN120" s="3">
        <v>93</v>
      </c>
      <c r="DO120" s="72">
        <f>DN120/DN6*100</f>
        <v>0.77837294944760627</v>
      </c>
      <c r="DP120" s="3">
        <v>1742</v>
      </c>
      <c r="DQ120" s="72">
        <f>DP120/DP6*100</f>
        <v>1.7088148162680741</v>
      </c>
      <c r="DR120" s="3">
        <v>5</v>
      </c>
      <c r="DS120" s="72">
        <f>DR120/DR6*100</f>
        <v>6.5180550123843037E-2</v>
      </c>
      <c r="DT120" s="3">
        <v>5</v>
      </c>
      <c r="DU120" s="72">
        <f>DT120/DT6*100</f>
        <v>0.15262515262515264</v>
      </c>
      <c r="DV120" s="3">
        <v>83</v>
      </c>
      <c r="DW120" s="72">
        <f>DV120/DV6*100</f>
        <v>0.27144585799784149</v>
      </c>
      <c r="DX120" s="3">
        <v>30</v>
      </c>
      <c r="DY120" s="72">
        <f>DX120/DX6*100</f>
        <v>0.18085362912949118</v>
      </c>
      <c r="DZ120" s="3">
        <v>2389</v>
      </c>
      <c r="EA120" s="72">
        <f>DZ120/DZ6*100</f>
        <v>2.2816920241062815</v>
      </c>
      <c r="EB120" s="3">
        <v>44</v>
      </c>
      <c r="EC120" s="72">
        <f>EB120/EB6*100</f>
        <v>0.38411174159755562</v>
      </c>
      <c r="ED120" s="3">
        <v>64</v>
      </c>
      <c r="EE120" s="72">
        <f>ED120/ED6*100</f>
        <v>0.16978829521939831</v>
      </c>
      <c r="EF120" s="3">
        <v>1071</v>
      </c>
      <c r="EG120" s="72">
        <f>EF120/EF6*100</f>
        <v>5.0039714058776807</v>
      </c>
      <c r="EH120" s="3">
        <v>9</v>
      </c>
      <c r="EI120" s="72">
        <f>EH120/EH6*100</f>
        <v>0.14462477904547646</v>
      </c>
      <c r="EJ120" s="3">
        <v>152</v>
      </c>
      <c r="EK120" s="72">
        <f>EJ120/EJ6*100</f>
        <v>0.50993022007514766</v>
      </c>
      <c r="EL120" s="3">
        <v>257</v>
      </c>
      <c r="EM120" s="72">
        <f>EL120/EL6*100</f>
        <v>0.72586567248488953</v>
      </c>
      <c r="EN120" s="3">
        <v>152</v>
      </c>
      <c r="EO120" s="72">
        <f>EN120/EN6*100</f>
        <v>0.33304848923070179</v>
      </c>
      <c r="EP120" s="3">
        <v>3</v>
      </c>
      <c r="EQ120" s="72">
        <f>EP120/EP6*100</f>
        <v>7.4887668497254117E-2</v>
      </c>
      <c r="ER120" s="3">
        <v>12113</v>
      </c>
      <c r="ES120" s="72">
        <f>ER120/ER6*100</f>
        <v>7.1528114038713637</v>
      </c>
      <c r="ET120" s="3">
        <v>12440</v>
      </c>
      <c r="EU120" s="72">
        <f>ET120/ET6*100</f>
        <v>5.4229367556539776</v>
      </c>
      <c r="EV120" s="3">
        <v>391</v>
      </c>
      <c r="EW120" s="72">
        <f>EV120/EV6*100</f>
        <v>0.90398353871407755</v>
      </c>
      <c r="EX120" s="3">
        <v>11934</v>
      </c>
      <c r="EY120" s="72">
        <f>EX120/EX6*100</f>
        <v>4.0868323453568527</v>
      </c>
      <c r="EZ120" s="3">
        <v>1331</v>
      </c>
      <c r="FA120" s="72">
        <f>EZ120/EZ6*100</f>
        <v>0.85283338032139844</v>
      </c>
      <c r="FB120" s="3">
        <v>3154</v>
      </c>
      <c r="FC120" s="72">
        <f>FB120/FB6*100</f>
        <v>3.5000110970548413</v>
      </c>
      <c r="FD120" s="3">
        <v>13</v>
      </c>
      <c r="FE120" s="72">
        <f>FD120/FD6*100</f>
        <v>0.19829164124466137</v>
      </c>
      <c r="FF120" s="3">
        <v>220112</v>
      </c>
      <c r="FG120" s="72">
        <f>FF120/FF6*100</f>
        <v>4.4758680290783381</v>
      </c>
      <c r="FH120" s="3">
        <v>233912</v>
      </c>
      <c r="FI120" s="72">
        <f>FH120/FH6*100</f>
        <v>3.5967144415207155</v>
      </c>
      <c r="FJ120" s="72"/>
    </row>
    <row r="121" spans="2:166" x14ac:dyDescent="0.35">
      <c r="B121" s="18">
        <v>116</v>
      </c>
    </row>
    <row r="122" spans="2:166" x14ac:dyDescent="0.35">
      <c r="B122" s="18">
        <v>117</v>
      </c>
      <c r="C122" s="2" t="s">
        <v>110</v>
      </c>
    </row>
    <row r="123" spans="2:166" x14ac:dyDescent="0.3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3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3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3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3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3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3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35">
      <c r="B130" s="18">
        <v>125</v>
      </c>
    </row>
    <row r="131" spans="2:165" x14ac:dyDescent="0.35">
      <c r="B131" s="18">
        <v>126</v>
      </c>
      <c r="C131" s="12" t="s">
        <v>236</v>
      </c>
    </row>
    <row r="132" spans="2:165" x14ac:dyDescent="0.3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3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3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35">
      <c r="B135" s="18">
        <v>130</v>
      </c>
    </row>
    <row r="136" spans="2:165" x14ac:dyDescent="0.35">
      <c r="B136" s="18">
        <v>131</v>
      </c>
      <c r="C136" s="12" t="s">
        <v>121</v>
      </c>
    </row>
    <row r="137" spans="2:165" x14ac:dyDescent="0.3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3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3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35">
      <c r="B140" s="18">
        <v>135</v>
      </c>
    </row>
    <row r="141" spans="2:165" x14ac:dyDescent="0.35">
      <c r="B141" s="18">
        <v>136</v>
      </c>
      <c r="C141" s="2" t="s">
        <v>124</v>
      </c>
    </row>
    <row r="142" spans="2:165" x14ac:dyDescent="0.35">
      <c r="B142" s="18">
        <v>137</v>
      </c>
      <c r="C142" s="13" t="s">
        <v>125</v>
      </c>
      <c r="D142" s="3">
        <v>1420</v>
      </c>
      <c r="E142" s="72">
        <f>D142/D$154*100</f>
        <v>11.753021023009435</v>
      </c>
      <c r="F142" s="3">
        <v>1439</v>
      </c>
      <c r="G142" s="3">
        <f>F142/F$154*100</f>
        <v>14.167569164123265</v>
      </c>
      <c r="H142" s="3">
        <v>11903</v>
      </c>
      <c r="I142" s="3">
        <f>H142/H$154*100</f>
        <v>11.341807371269581</v>
      </c>
      <c r="J142" s="3">
        <v>11042</v>
      </c>
      <c r="K142" s="3">
        <f>J142/J$154*100</f>
        <v>9.2758736559139781</v>
      </c>
      <c r="L142" s="3">
        <v>5522</v>
      </c>
      <c r="M142" s="3">
        <f>L142/L$154*100</f>
        <v>14.885701962475739</v>
      </c>
      <c r="N142" s="3">
        <v>6455</v>
      </c>
      <c r="O142" s="3">
        <f>N142/N$154*100</f>
        <v>12.227463014528992</v>
      </c>
      <c r="P142" s="3">
        <v>7895</v>
      </c>
      <c r="Q142" s="3">
        <f>P142/P$154*100</f>
        <v>8.2827138345975087</v>
      </c>
      <c r="R142" s="3">
        <v>1971</v>
      </c>
      <c r="S142" s="3">
        <f>R142/R$154*100</f>
        <v>15.217726991970352</v>
      </c>
      <c r="T142" s="3">
        <v>11114</v>
      </c>
      <c r="U142" s="3">
        <f>T142/T$154*100</f>
        <v>6.9787447803836606</v>
      </c>
      <c r="V142" s="3">
        <v>13597</v>
      </c>
      <c r="W142" s="3">
        <f>V142/V$154*100</f>
        <v>7.6557960406297161</v>
      </c>
      <c r="X142" s="3">
        <v>866</v>
      </c>
      <c r="Y142" s="3">
        <f>X142/X$154*100</f>
        <v>15.771262065197597</v>
      </c>
      <c r="Z142" s="3">
        <v>4944</v>
      </c>
      <c r="AA142" s="3">
        <f>Z142/Z$154*100</f>
        <v>14.129347546511962</v>
      </c>
      <c r="AB142" s="3">
        <v>8843</v>
      </c>
      <c r="AC142" s="3">
        <f>AB142/AB$154*100</f>
        <v>8.1164927352663128</v>
      </c>
      <c r="AD142" s="3">
        <v>21930</v>
      </c>
      <c r="AE142" s="3">
        <f>AD142/AD$154*100</f>
        <v>6.4624116317515705</v>
      </c>
      <c r="AF142" s="3">
        <v>2239</v>
      </c>
      <c r="AG142" s="3">
        <f>AF142/AF$154*100</f>
        <v>18.3946763062767</v>
      </c>
      <c r="AH142" s="3">
        <v>2414</v>
      </c>
      <c r="AI142" s="3">
        <f>AH142/AH$154*100</f>
        <v>11.851924587588373</v>
      </c>
      <c r="AJ142" s="3">
        <v>1720</v>
      </c>
      <c r="AK142" s="3">
        <f>AJ142/AJ$154*100</f>
        <v>11.78082191780822</v>
      </c>
      <c r="AL142" s="3">
        <v>10758</v>
      </c>
      <c r="AM142" s="3">
        <f>AL142/AL$154*100</f>
        <v>7.7617367589446111</v>
      </c>
      <c r="AN142" s="3">
        <v>6644</v>
      </c>
      <c r="AO142" s="3">
        <f>AN142/AN$154*100</f>
        <v>15.161680472832661</v>
      </c>
      <c r="AP142" s="3">
        <v>12962</v>
      </c>
      <c r="AQ142" s="3">
        <f>AP142/AP$154*100</f>
        <v>10.099735078697211</v>
      </c>
      <c r="AR142" s="3">
        <v>1544</v>
      </c>
      <c r="AS142" s="3">
        <f>AR142/AR$154*100</f>
        <v>16.121958859768196</v>
      </c>
      <c r="AT142" s="3">
        <v>9325</v>
      </c>
      <c r="AU142" s="3">
        <f>AT142/AT$154*100</f>
        <v>6.6305453045784546</v>
      </c>
      <c r="AV142" s="3">
        <v>2864</v>
      </c>
      <c r="AW142" s="3">
        <f>AV142/AV$154*100</f>
        <v>23.704684654858468</v>
      </c>
      <c r="AX142" s="3">
        <v>2220</v>
      </c>
      <c r="AY142" s="3">
        <f>AX142/AX$154*100</f>
        <v>9.6383449832848527</v>
      </c>
      <c r="AZ142" s="3">
        <v>14231</v>
      </c>
      <c r="BA142" s="3">
        <f>AZ142/AZ$154*100</f>
        <v>12.80537734066389</v>
      </c>
      <c r="BB142" s="3">
        <v>9583</v>
      </c>
      <c r="BC142" s="3">
        <f>BB142/BB$154*100</f>
        <v>6.5695031911757642</v>
      </c>
      <c r="BD142" s="3">
        <v>25121</v>
      </c>
      <c r="BE142" s="3">
        <f>BD142/BD$154*100</f>
        <v>10.035754948764557</v>
      </c>
      <c r="BF142" s="3">
        <v>7597</v>
      </c>
      <c r="BG142" s="3">
        <f>BF142/BF$154*100</f>
        <v>12.380626446334865</v>
      </c>
      <c r="BH142" s="3">
        <v>2039</v>
      </c>
      <c r="BI142" s="3">
        <f>BH142/BH$154*100</f>
        <v>13.639708341695098</v>
      </c>
      <c r="BJ142" s="3">
        <v>832</v>
      </c>
      <c r="BK142" s="3">
        <f>BJ142/BJ$154*100</f>
        <v>15.978490493566353</v>
      </c>
      <c r="BL142" s="3">
        <v>6875</v>
      </c>
      <c r="BM142" s="3">
        <f>BL142/BL$154*100</f>
        <v>8.11697894898405</v>
      </c>
      <c r="BN142" s="3">
        <v>2350</v>
      </c>
      <c r="BO142" s="3">
        <f>BN142/BN$154*100</f>
        <v>12.494018820777288</v>
      </c>
      <c r="BP142" s="3">
        <v>16141</v>
      </c>
      <c r="BQ142" s="3">
        <f>BP142/BP$154*100</f>
        <v>7.1944658640624368</v>
      </c>
      <c r="BR142" s="3">
        <v>1892</v>
      </c>
      <c r="BS142" s="3">
        <f>BR142/BR$154*100</f>
        <v>11.945198560515184</v>
      </c>
      <c r="BT142" s="3">
        <v>12284</v>
      </c>
      <c r="BU142" s="3">
        <f>BT142/BT$154*100</f>
        <v>8.2660422049956939</v>
      </c>
      <c r="BV142" s="3">
        <v>13183</v>
      </c>
      <c r="BW142" s="3">
        <f>BV142/BV$154*100</f>
        <v>8.7788343721698361</v>
      </c>
      <c r="BX142" s="3">
        <v>9464</v>
      </c>
      <c r="BY142" s="3">
        <f>BX142/BX$154*100</f>
        <v>13.659719415738122</v>
      </c>
      <c r="BZ142" s="3">
        <v>1133</v>
      </c>
      <c r="CA142" s="3">
        <f>BZ142/BZ$154*100</f>
        <v>16.782698859428233</v>
      </c>
      <c r="CB142" s="3">
        <v>4593</v>
      </c>
      <c r="CC142" s="3">
        <f>CB142/CB$154*100</f>
        <v>9.666217695092179</v>
      </c>
      <c r="CD142" s="3">
        <v>9853</v>
      </c>
      <c r="CE142" s="3">
        <f>CD142/CD$154*100</f>
        <v>8.3336152649029014</v>
      </c>
      <c r="CF142" s="3">
        <v>1061</v>
      </c>
      <c r="CG142" s="3">
        <f>CF142/CF$154*100</f>
        <v>11.566554017224464</v>
      </c>
      <c r="CH142" s="3">
        <v>4470</v>
      </c>
      <c r="CI142" s="3">
        <f>CH142/CH$154*100</f>
        <v>5.6654710452603965</v>
      </c>
      <c r="CJ142" s="3">
        <v>9846</v>
      </c>
      <c r="CK142" s="3">
        <f>CJ142/CJ$154*100</f>
        <v>9.0743198407431986</v>
      </c>
      <c r="CL142" s="3">
        <v>4512</v>
      </c>
      <c r="CM142" s="3">
        <f>CL142/CL$154*100</f>
        <v>3.3068026911745303</v>
      </c>
      <c r="CN142" s="3">
        <v>10215</v>
      </c>
      <c r="CO142" s="3">
        <f>CN142/CN$154*100</f>
        <v>6.2663713936925269</v>
      </c>
      <c r="CP142" s="3">
        <v>5549</v>
      </c>
      <c r="CQ142" s="3">
        <f>CP142/CP$154*100</f>
        <v>10.912058522771966</v>
      </c>
      <c r="CR142" s="3">
        <v>4486</v>
      </c>
      <c r="CS142" s="3">
        <f>CR142/CR$154*100</f>
        <v>9.9551728729306284</v>
      </c>
      <c r="CT142" s="3">
        <v>4216</v>
      </c>
      <c r="CU142" s="3">
        <f>CT142/CT$154*100</f>
        <v>15.332024147210706</v>
      </c>
      <c r="CV142" s="3">
        <v>12419</v>
      </c>
      <c r="CW142" s="3">
        <f>CV142/CV$154*100</f>
        <v>6.9358964334781685</v>
      </c>
      <c r="CX142" s="3">
        <v>9246</v>
      </c>
      <c r="CY142" s="3">
        <f>CX142/CX$154*100</f>
        <v>8.1139427127211459</v>
      </c>
      <c r="CZ142" s="3">
        <v>3687</v>
      </c>
      <c r="DA142" s="3">
        <f>CZ142/CZ$154*100</f>
        <v>10.620769119976956</v>
      </c>
      <c r="DB142" s="3">
        <v>11677</v>
      </c>
      <c r="DC142" s="3">
        <f>DB142/DB$154*100</f>
        <v>7.3044250666199604</v>
      </c>
      <c r="DD142" s="3">
        <v>19777</v>
      </c>
      <c r="DE142" s="3">
        <f>DD142/DD$154*100</f>
        <v>12.74447258362815</v>
      </c>
      <c r="DF142" s="3">
        <v>2537</v>
      </c>
      <c r="DG142" s="3">
        <f>DF142/DF$154*100</f>
        <v>14.184278206418426</v>
      </c>
      <c r="DH142" s="3">
        <v>1574</v>
      </c>
      <c r="DI142" s="3">
        <f>DH142/DH$154*100</f>
        <v>9.9356141901275095</v>
      </c>
      <c r="DJ142" s="3">
        <v>1991</v>
      </c>
      <c r="DK142" s="3">
        <f>DJ142/DJ$154*100</f>
        <v>14.679643146796431</v>
      </c>
      <c r="DL142" s="3">
        <v>5110</v>
      </c>
      <c r="DM142" s="3">
        <f>DL142/DL$154*100</f>
        <v>8.6307362305132838</v>
      </c>
      <c r="DN142" s="3">
        <v>1682</v>
      </c>
      <c r="DO142" s="3">
        <f>DN142/DN$154*100</f>
        <v>15.909950813469543</v>
      </c>
      <c r="DP142" s="3">
        <v>5502</v>
      </c>
      <c r="DQ142" s="3">
        <f>DP142/DP$154*100</f>
        <v>5.9055878754051907</v>
      </c>
      <c r="DR142" s="3">
        <v>1038</v>
      </c>
      <c r="DS142" s="3">
        <f>DR142/DR$154*100</f>
        <v>15.739196360879454</v>
      </c>
      <c r="DT142" s="3">
        <v>433</v>
      </c>
      <c r="DU142" s="3">
        <f>DT142/DT$154*100</f>
        <v>14.467089876378218</v>
      </c>
      <c r="DV142" s="3">
        <v>3743</v>
      </c>
      <c r="DW142" s="3">
        <f>DV142/DV$154*100</f>
        <v>13.443235283554214</v>
      </c>
      <c r="DX142" s="3">
        <v>2077</v>
      </c>
      <c r="DY142" s="3">
        <f>DX142/DX$154*100</f>
        <v>13.666271877878669</v>
      </c>
      <c r="DZ142" s="3">
        <v>6118</v>
      </c>
      <c r="EA142" s="3">
        <f>DZ142/DZ$154*100</f>
        <v>6.2807338130973527</v>
      </c>
      <c r="EB142" s="3">
        <v>1588</v>
      </c>
      <c r="EC142" s="3">
        <f>EB142/EB$154*100</f>
        <v>15.574735190270694</v>
      </c>
      <c r="ED142" s="3">
        <v>2954</v>
      </c>
      <c r="EE142" s="3">
        <f>ED142/ED$154*100</f>
        <v>8.5078194752455296</v>
      </c>
      <c r="EF142" s="3">
        <v>2092</v>
      </c>
      <c r="EG142" s="3">
        <f>EF142/EF$154*100</f>
        <v>11.084618237694061</v>
      </c>
      <c r="EH142" s="3">
        <v>820</v>
      </c>
      <c r="EI142" s="3">
        <f>EH142/EH$154*100</f>
        <v>14.655942806076855</v>
      </c>
      <c r="EJ142" s="3">
        <v>3600</v>
      </c>
      <c r="EK142" s="3">
        <f>EJ142/EJ$154*100</f>
        <v>13.170892327955219</v>
      </c>
      <c r="EL142" s="3">
        <v>3435</v>
      </c>
      <c r="EM142" s="3">
        <f>EL142/EL$154*100</f>
        <v>10.620864510543566</v>
      </c>
      <c r="EN142" s="3">
        <v>5276</v>
      </c>
      <c r="EO142" s="3">
        <f>EN142/EN$154*100</f>
        <v>13.015270000246687</v>
      </c>
      <c r="EP142" s="3">
        <v>538</v>
      </c>
      <c r="EQ142" s="3">
        <f>EP142/EP$154*100</f>
        <v>14.878318584070795</v>
      </c>
      <c r="ER142" s="3">
        <v>11907</v>
      </c>
      <c r="ES142" s="3">
        <f>ER142/ER$154*100</f>
        <v>7.4439220785716076</v>
      </c>
      <c r="ET142" s="3">
        <v>15825</v>
      </c>
      <c r="EU142" s="3">
        <f>ET142/ET$154*100</f>
        <v>7.4250457467273492</v>
      </c>
      <c r="EV142" s="3">
        <v>4435</v>
      </c>
      <c r="EW142" s="3">
        <f>EV142/EV$154*100</f>
        <v>11.126442548921224</v>
      </c>
      <c r="EX142" s="3">
        <v>13319</v>
      </c>
      <c r="EY142" s="3">
        <f>EX142/EX$154*100</f>
        <v>4.9488726721460106</v>
      </c>
      <c r="EZ142" s="3">
        <v>14724</v>
      </c>
      <c r="FA142" s="3">
        <f>EZ142/EZ$154*100</f>
        <v>10.130937063514454</v>
      </c>
      <c r="FB142" s="3">
        <v>4760</v>
      </c>
      <c r="FC142" s="3">
        <f>FB142/FB$154*100</f>
        <v>5.7117486830579454</v>
      </c>
      <c r="FD142" s="3">
        <v>1035</v>
      </c>
      <c r="FE142" s="3">
        <f>FD142/FD$154*100</f>
        <v>17.611026033690656</v>
      </c>
      <c r="FF142" s="3">
        <v>341703</v>
      </c>
      <c r="FG142" s="3">
        <f>FF142/FF$154*100</f>
        <v>7.4731291206279735</v>
      </c>
      <c r="FH142" s="3">
        <v>518625</v>
      </c>
      <c r="FI142" s="3">
        <f>FH142/FH$154*100</f>
        <v>8.6282522209691024</v>
      </c>
    </row>
    <row r="143" spans="2:165" x14ac:dyDescent="0.35">
      <c r="B143" s="18">
        <v>138</v>
      </c>
      <c r="C143" s="13" t="s">
        <v>126</v>
      </c>
      <c r="D143" s="3">
        <v>1009</v>
      </c>
      <c r="E143" s="3">
        <f t="shared" ref="E143:G153" si="0">D143/D$154*100</f>
        <v>8.3512663466313537</v>
      </c>
      <c r="F143" s="3">
        <v>1177</v>
      </c>
      <c r="G143" s="3">
        <f t="shared" si="0"/>
        <v>11.588067342719306</v>
      </c>
      <c r="H143" s="3">
        <v>12956</v>
      </c>
      <c r="I143" s="3">
        <f t="shared" ref="I143" si="1">H143/H$154*100</f>
        <v>12.345161413271335</v>
      </c>
      <c r="J143" s="3">
        <v>10606</v>
      </c>
      <c r="K143" s="3">
        <f t="shared" ref="K143" si="2">J143/J$154*100</f>
        <v>8.9096102150537639</v>
      </c>
      <c r="L143" s="3">
        <v>3821</v>
      </c>
      <c r="M143" s="3">
        <f t="shared" ref="M143" si="3">L143/L$154*100</f>
        <v>10.300301919344404</v>
      </c>
      <c r="N143" s="3">
        <v>5570</v>
      </c>
      <c r="O143" s="3">
        <f t="shared" ref="O143" si="4">N143/N$154*100</f>
        <v>10.551040897122615</v>
      </c>
      <c r="P143" s="3">
        <v>7585</v>
      </c>
      <c r="Q143" s="3">
        <f t="shared" ref="Q143" si="5">P143/P$154*100</f>
        <v>7.9574901121497286</v>
      </c>
      <c r="R143" s="3">
        <v>1590</v>
      </c>
      <c r="S143" s="3">
        <f t="shared" ref="S143" si="6">R143/R$154*100</f>
        <v>12.27609635577517</v>
      </c>
      <c r="T143" s="3">
        <v>12410</v>
      </c>
      <c r="U143" s="3">
        <f t="shared" ref="U143" si="7">T143/T$154*100</f>
        <v>7.792533986374055</v>
      </c>
      <c r="V143" s="3">
        <v>14138</v>
      </c>
      <c r="W143" s="3">
        <f t="shared" ref="W143" si="8">V143/V$154*100</f>
        <v>7.9604062971554699</v>
      </c>
      <c r="X143" s="3">
        <v>623</v>
      </c>
      <c r="Y143" s="3">
        <f t="shared" ref="Y143" si="9">X143/X$154*100</f>
        <v>11.345838645055546</v>
      </c>
      <c r="Z143" s="3">
        <v>3755</v>
      </c>
      <c r="AA143" s="3">
        <f t="shared" ref="AA143" si="10">Z143/Z$154*100</f>
        <v>10.731330913663513</v>
      </c>
      <c r="AB143" s="3">
        <v>11054</v>
      </c>
      <c r="AC143" s="3">
        <f t="shared" ref="AC143" si="11">AB143/AB$154*100</f>
        <v>10.145845380033226</v>
      </c>
      <c r="AD143" s="3">
        <v>27974</v>
      </c>
      <c r="AE143" s="3">
        <f t="shared" ref="AE143" si="12">AD143/AD$154*100</f>
        <v>8.2434793883546931</v>
      </c>
      <c r="AF143" s="3">
        <v>1443</v>
      </c>
      <c r="AG143" s="3">
        <f t="shared" ref="AG143" si="13">AF143/AF$154*100</f>
        <v>11.855077226421294</v>
      </c>
      <c r="AH143" s="3">
        <v>1893</v>
      </c>
      <c r="AI143" s="3">
        <f t="shared" ref="AI143" si="14">AH143/AH$154*100</f>
        <v>9.2939905734485464</v>
      </c>
      <c r="AJ143" s="3">
        <v>1528</v>
      </c>
      <c r="AK143" s="3">
        <f t="shared" ref="AK143" si="15">AJ143/AJ$154*100</f>
        <v>10.465753424657533</v>
      </c>
      <c r="AL143" s="3">
        <v>12599</v>
      </c>
      <c r="AM143" s="3">
        <f t="shared" ref="AM143" si="16">AL143/AL$154*100</f>
        <v>9.0899908371391671</v>
      </c>
      <c r="AN143" s="3">
        <v>4489</v>
      </c>
      <c r="AO143" s="3">
        <f t="shared" ref="AO143" si="17">AN143/AN$154*100</f>
        <v>10.243946966066497</v>
      </c>
      <c r="AP143" s="3">
        <v>14399</v>
      </c>
      <c r="AQ143" s="3">
        <f t="shared" ref="AQ143" si="18">AP143/AP$154*100</f>
        <v>11.219417173133865</v>
      </c>
      <c r="AR143" s="3">
        <v>1164</v>
      </c>
      <c r="AS143" s="3">
        <f t="shared" ref="AS143" si="19">AR143/AR$154*100</f>
        <v>12.154119244022137</v>
      </c>
      <c r="AT143" s="3">
        <v>10631</v>
      </c>
      <c r="AU143" s="3">
        <f t="shared" ref="AU143" si="20">AT143/AT$154*100</f>
        <v>7.5591771724368417</v>
      </c>
      <c r="AV143" s="3">
        <v>1802</v>
      </c>
      <c r="AW143" s="3">
        <f t="shared" ref="AW143" si="21">AV143/AV$154*100</f>
        <v>14.91474921370634</v>
      </c>
      <c r="AX143" s="3">
        <v>2608</v>
      </c>
      <c r="AY143" s="3">
        <f t="shared" ref="AY143" si="22">AX143/AX$154*100</f>
        <v>11.322884556940043</v>
      </c>
      <c r="AZ143" s="3">
        <v>12864</v>
      </c>
      <c r="BA143" s="3">
        <f t="shared" ref="BA143" si="23">AZ143/AZ$154*100</f>
        <v>11.575319662026581</v>
      </c>
      <c r="BB143" s="3">
        <v>10161</v>
      </c>
      <c r="BC143" s="3">
        <f t="shared" ref="BC143" si="24">BB143/BB$154*100</f>
        <v>6.9657437050544653</v>
      </c>
      <c r="BD143" s="3">
        <v>26636</v>
      </c>
      <c r="BE143" s="3">
        <f t="shared" ref="BE143" si="25">BD143/BD$154*100</f>
        <v>10.640992349639454</v>
      </c>
      <c r="BF143" s="3">
        <v>6676</v>
      </c>
      <c r="BG143" s="3">
        <f t="shared" ref="BG143" si="26">BF143/BF$154*100</f>
        <v>10.879697532674944</v>
      </c>
      <c r="BH143" s="3">
        <v>1598</v>
      </c>
      <c r="BI143" s="3">
        <f t="shared" ref="BI143" si="27">BH143/BH$154*100</f>
        <v>10.689678239347113</v>
      </c>
      <c r="BJ143" s="3">
        <v>575</v>
      </c>
      <c r="BK143" s="3">
        <f t="shared" ref="BK143" si="28">BJ143/BJ$154*100</f>
        <v>11.042826963702709</v>
      </c>
      <c r="BL143" s="3">
        <v>7473</v>
      </c>
      <c r="BM143" s="3">
        <f t="shared" ref="BM143" si="29">BL143/BL$154*100</f>
        <v>8.8230085361102262</v>
      </c>
      <c r="BN143" s="3">
        <v>1976</v>
      </c>
      <c r="BO143" s="3">
        <f t="shared" ref="BO143" si="30">BN143/BN$154*100</f>
        <v>10.505609016959966</v>
      </c>
      <c r="BP143" s="3">
        <v>18372</v>
      </c>
      <c r="BQ143" s="3">
        <f t="shared" ref="BQ143" si="31">BP143/BP$154*100</f>
        <v>8.1888809153432316</v>
      </c>
      <c r="BR143" s="3">
        <v>1699</v>
      </c>
      <c r="BS143" s="3">
        <f t="shared" ref="BS143" si="32">BR143/BR$154*100</f>
        <v>10.726687290864323</v>
      </c>
      <c r="BT143" s="3">
        <v>12754</v>
      </c>
      <c r="BU143" s="3">
        <f t="shared" ref="BU143" si="33">BT143/BT$154*100</f>
        <v>8.5823105081826014</v>
      </c>
      <c r="BV143" s="3">
        <v>14111</v>
      </c>
      <c r="BW143" s="3">
        <f t="shared" ref="BW143" si="34">BV143/BV$154*100</f>
        <v>9.3968089073570926</v>
      </c>
      <c r="BX143" s="3">
        <v>8413</v>
      </c>
      <c r="BY143" s="3">
        <f t="shared" ref="BY143" si="35">BX143/BX$154*100</f>
        <v>12.142774666589688</v>
      </c>
      <c r="BZ143" s="3">
        <v>756</v>
      </c>
      <c r="CA143" s="3">
        <f t="shared" ref="CA143" si="36">BZ143/BZ$154*100</f>
        <v>11.198340986520515</v>
      </c>
      <c r="CB143" s="3">
        <v>4565</v>
      </c>
      <c r="CC143" s="3">
        <f t="shared" ref="CC143" si="37">CB143/CB$154*100</f>
        <v>9.6072901759407365</v>
      </c>
      <c r="CD143" s="3">
        <v>7721</v>
      </c>
      <c r="CE143" s="3">
        <f t="shared" ref="CE143" si="38">CD143/CD$154*100</f>
        <v>6.5303809459368019</v>
      </c>
      <c r="CF143" s="3">
        <v>828</v>
      </c>
      <c r="CG143" s="3">
        <f t="shared" ref="CG143" si="39">CF143/CF$154*100</f>
        <v>9.026490788182711</v>
      </c>
      <c r="CH143" s="3">
        <v>7261</v>
      </c>
      <c r="CI143" s="3">
        <f t="shared" ref="CI143" si="40">CH143/CH$154*100</f>
        <v>9.2029049797842806</v>
      </c>
      <c r="CJ143" s="3">
        <v>10477</v>
      </c>
      <c r="CK143" s="3">
        <f t="shared" ref="CK143" si="41">CJ143/CJ$154*100</f>
        <v>9.6558652215586509</v>
      </c>
      <c r="CL143" s="3">
        <v>9484</v>
      </c>
      <c r="CM143" s="3">
        <f t="shared" ref="CM143" si="42">CL143/CL$154*100</f>
        <v>6.9507350893393731</v>
      </c>
      <c r="CN143" s="3">
        <v>14936</v>
      </c>
      <c r="CO143" s="3">
        <f t="shared" ref="CO143" si="43">CN143/CN$154*100</f>
        <v>9.162459435750522</v>
      </c>
      <c r="CP143" s="3">
        <v>5671</v>
      </c>
      <c r="CQ143" s="3">
        <f t="shared" ref="CQ143:CS143" si="44">CP143/CP$154*100</f>
        <v>11.15197042397546</v>
      </c>
      <c r="CR143" s="3">
        <v>4822</v>
      </c>
      <c r="CS143" s="3">
        <f t="shared" si="44"/>
        <v>10.700812214282545</v>
      </c>
      <c r="CT143" s="3">
        <v>3017</v>
      </c>
      <c r="CU143" s="3">
        <f t="shared" ref="CU143" si="45">CT143/CT$154*100</f>
        <v>10.971707033238781</v>
      </c>
      <c r="CV143" s="3">
        <v>12115</v>
      </c>
      <c r="CW143" s="3">
        <f t="shared" ref="CW143" si="46">CV143/CV$154*100</f>
        <v>6.7661152501480002</v>
      </c>
      <c r="CX143" s="3">
        <v>9674</v>
      </c>
      <c r="CY143" s="3">
        <f t="shared" ref="CY143" si="47">CX143/CX$154*100</f>
        <v>8.4895394552092114</v>
      </c>
      <c r="CZ143" s="3">
        <v>3692</v>
      </c>
      <c r="DA143" s="3">
        <f t="shared" ref="DA143" si="48">CZ143/CZ$154*100</f>
        <v>10.635172115800087</v>
      </c>
      <c r="DB143" s="3">
        <v>14708</v>
      </c>
      <c r="DC143" s="3">
        <f t="shared" ref="DC143" si="49">DB143/DB$154*100</f>
        <v>9.200435375511379</v>
      </c>
      <c r="DD143" s="3">
        <v>15098</v>
      </c>
      <c r="DE143" s="3">
        <f t="shared" ref="DE143" si="50">DD143/DD$154*100</f>
        <v>9.7292838685148304</v>
      </c>
      <c r="DF143" s="3">
        <v>1724</v>
      </c>
      <c r="DG143" s="3">
        <f t="shared" ref="DG143" si="51">DF143/DF$154*100</f>
        <v>9.6388236609638831</v>
      </c>
      <c r="DH143" s="3">
        <v>1584</v>
      </c>
      <c r="DI143" s="3">
        <f t="shared" ref="DI143" si="52">DH143/DH$154*100</f>
        <v>9.9987375331397548</v>
      </c>
      <c r="DJ143" s="3">
        <v>1457</v>
      </c>
      <c r="DK143" s="3">
        <f t="shared" ref="DK143" si="53">DJ143/DJ$154*100</f>
        <v>10.742461107424612</v>
      </c>
      <c r="DL143" s="3">
        <v>5226</v>
      </c>
      <c r="DM143" s="3">
        <f t="shared" ref="DM143" si="54">DL143/DL$154*100</f>
        <v>8.8266590099143691</v>
      </c>
      <c r="DN143" s="3">
        <v>1151</v>
      </c>
      <c r="DO143" s="3">
        <f t="shared" ref="DO143" si="55">DN143/DN$154*100</f>
        <v>10.887249337873628</v>
      </c>
      <c r="DP143" s="3">
        <v>7818</v>
      </c>
      <c r="DQ143" s="3">
        <f t="shared" ref="DQ143" si="56">DP143/DP$154*100</f>
        <v>8.3914732842453255</v>
      </c>
      <c r="DR143" s="3">
        <v>764</v>
      </c>
      <c r="DS143" s="3">
        <f t="shared" ref="DS143" si="57">DR143/DR$154*100</f>
        <v>11.584533737680061</v>
      </c>
      <c r="DT143" s="3">
        <v>248</v>
      </c>
      <c r="DU143" s="3">
        <f t="shared" ref="DU143" si="58">DT143/DT$154*100</f>
        <v>8.28600066822586</v>
      </c>
      <c r="DV143" s="3">
        <v>2739</v>
      </c>
      <c r="DW143" s="3">
        <f t="shared" ref="DW143" si="59">DV143/DV$154*100</f>
        <v>9.8373020148690866</v>
      </c>
      <c r="DX143" s="3">
        <v>1511</v>
      </c>
      <c r="DY143" s="3">
        <f t="shared" ref="DY143" si="60">DX143/DX$154*100</f>
        <v>9.942097644426898</v>
      </c>
      <c r="DZ143" s="3">
        <v>8005</v>
      </c>
      <c r="EA143" s="3">
        <f t="shared" ref="EA143" si="61">DZ143/DZ$154*100</f>
        <v>8.2179264749663794</v>
      </c>
      <c r="EB143" s="3">
        <v>1000</v>
      </c>
      <c r="EC143" s="3">
        <f t="shared" ref="EC143" si="62">EB143/EB$154*100</f>
        <v>9.8077677520596325</v>
      </c>
      <c r="ED143" s="3">
        <v>3069</v>
      </c>
      <c r="EE143" s="3">
        <f t="shared" ref="EE143" si="63">ED143/ED$154*100</f>
        <v>8.8390311338959133</v>
      </c>
      <c r="EF143" s="3">
        <v>2068</v>
      </c>
      <c r="EG143" s="3">
        <f t="shared" ref="EG143" si="64">EF143/EF$154*100</f>
        <v>10.957452445292217</v>
      </c>
      <c r="EH143" s="3">
        <v>552</v>
      </c>
      <c r="EI143" s="3">
        <f t="shared" ref="EI143" si="65">EH143/EH$154*100</f>
        <v>9.8659517426273471</v>
      </c>
      <c r="EJ143" s="3">
        <v>3299</v>
      </c>
      <c r="EK143" s="3">
        <f t="shared" ref="EK143" si="66">EJ143/EJ$154*100</f>
        <v>12.069659386090075</v>
      </c>
      <c r="EL143" s="3">
        <v>3514</v>
      </c>
      <c r="EM143" s="3">
        <f t="shared" ref="EM143" si="67">EL143/EL$154*100</f>
        <v>10.865128934512398</v>
      </c>
      <c r="EN143" s="3">
        <v>4389</v>
      </c>
      <c r="EO143" s="3">
        <f t="shared" ref="EO143" si="68">EN143/EN$154*100</f>
        <v>10.827145570713176</v>
      </c>
      <c r="EP143" s="3">
        <v>339</v>
      </c>
      <c r="EQ143" s="3">
        <f t="shared" ref="EQ143" si="69">EP143/EP$154*100</f>
        <v>9.375</v>
      </c>
      <c r="ER143" s="3">
        <v>12387</v>
      </c>
      <c r="ES143" s="3">
        <f t="shared" ref="ES143" si="70">ER143/ER$154*100</f>
        <v>7.7440046012653472</v>
      </c>
      <c r="ET143" s="3">
        <v>16666</v>
      </c>
      <c r="EU143" s="3">
        <f t="shared" ref="EU143" si="71">ET143/ET$154*100</f>
        <v>7.8196405949420535</v>
      </c>
      <c r="EV143" s="3">
        <v>4731</v>
      </c>
      <c r="EW143" s="3">
        <f t="shared" ref="EW143" si="72">EV143/EV$154*100</f>
        <v>11.869041645760161</v>
      </c>
      <c r="EX143" s="3">
        <v>19112</v>
      </c>
      <c r="EY143" s="3">
        <f t="shared" ref="EY143" si="73">EX143/EX$154*100</f>
        <v>7.1013480373942892</v>
      </c>
      <c r="EZ143" s="3">
        <v>14942</v>
      </c>
      <c r="FA143" s="3">
        <f t="shared" ref="FA143" si="74">EZ143/EZ$154*100</f>
        <v>10.280933279206259</v>
      </c>
      <c r="FB143" s="3">
        <v>8347</v>
      </c>
      <c r="FC143" s="3">
        <f t="shared" ref="FC143" si="75">FB143/FB$154*100</f>
        <v>10.015959297790896</v>
      </c>
      <c r="FD143" s="3">
        <v>779</v>
      </c>
      <c r="FE143" s="3">
        <f t="shared" ref="FE143" si="76">FD143/FD$154*100</f>
        <v>13.255062106516929</v>
      </c>
      <c r="FF143" s="3">
        <v>386353</v>
      </c>
      <c r="FG143" s="3">
        <f t="shared" ref="FG143" si="77">FF143/FF$154*100</f>
        <v>8.4496356635498646</v>
      </c>
      <c r="FH143" s="3">
        <v>543045</v>
      </c>
      <c r="FI143" s="3">
        <f t="shared" ref="FI143" si="78">FH143/FH$154*100</f>
        <v>9.0345224918508862</v>
      </c>
    </row>
    <row r="144" spans="2:165" x14ac:dyDescent="0.35">
      <c r="B144" s="18">
        <v>139</v>
      </c>
      <c r="C144" s="13" t="s">
        <v>127</v>
      </c>
      <c r="D144" s="3">
        <v>490</v>
      </c>
      <c r="E144" s="3">
        <f t="shared" si="0"/>
        <v>4.0556199304750873</v>
      </c>
      <c r="F144" s="3">
        <v>444</v>
      </c>
      <c r="G144" s="3">
        <f t="shared" si="0"/>
        <v>4.371369498867776</v>
      </c>
      <c r="H144" s="3">
        <v>3914</v>
      </c>
      <c r="I144" s="3">
        <f t="shared" ref="I144" si="79">H144/H$154*100</f>
        <v>3.7294660212676751</v>
      </c>
      <c r="J144" s="3">
        <v>3965</v>
      </c>
      <c r="K144" s="3">
        <f t="shared" ref="K144" si="80">J144/J$154*100</f>
        <v>3.330813172043011</v>
      </c>
      <c r="L144" s="3">
        <v>1842</v>
      </c>
      <c r="M144" s="3">
        <f t="shared" ref="M144" si="81">L144/L$154*100</f>
        <v>4.9654949320681476</v>
      </c>
      <c r="N144" s="3">
        <v>2065</v>
      </c>
      <c r="O144" s="3">
        <f t="shared" ref="O144" si="82">N144/N$154*100</f>
        <v>3.9116516072815446</v>
      </c>
      <c r="P144" s="3">
        <v>3839</v>
      </c>
      <c r="Q144" s="3">
        <f t="shared" ref="Q144" si="83">P144/P$154*100</f>
        <v>4.0275286144420317</v>
      </c>
      <c r="R144" s="3">
        <v>603</v>
      </c>
      <c r="S144" s="3">
        <f t="shared" ref="S144" si="84">R144/R$154*100</f>
        <v>4.6556516368128475</v>
      </c>
      <c r="T144" s="3">
        <v>5158</v>
      </c>
      <c r="U144" s="3">
        <f t="shared" ref="U144" si="85">T144/T$154*100</f>
        <v>3.2388308059401587</v>
      </c>
      <c r="V144" s="3">
        <v>4049</v>
      </c>
      <c r="W144" s="3">
        <f t="shared" ref="W144" si="86">V144/V$154*100</f>
        <v>2.2797909956982951</v>
      </c>
      <c r="X144" s="3">
        <v>280</v>
      </c>
      <c r="Y144" s="3">
        <f t="shared" ref="Y144" si="87">X144/X$154*100</f>
        <v>5.09925332362047</v>
      </c>
      <c r="Z144" s="3">
        <v>1476</v>
      </c>
      <c r="AA144" s="3">
        <f t="shared" ref="AA144" si="88">Z144/Z$154*100</f>
        <v>4.218227544225658</v>
      </c>
      <c r="AB144" s="3">
        <v>2861</v>
      </c>
      <c r="AC144" s="3">
        <f t="shared" ref="AC144" si="89">AB144/AB$154*100</f>
        <v>2.6259511156391406</v>
      </c>
      <c r="AD144" s="3">
        <v>6921</v>
      </c>
      <c r="AE144" s="3">
        <f t="shared" ref="AE144" si="90">AD144/AD$154*100</f>
        <v>2.0395052851505979</v>
      </c>
      <c r="AF144" s="3">
        <v>617</v>
      </c>
      <c r="AG144" s="3">
        <f t="shared" ref="AG144" si="91">AF144/AF$154*100</f>
        <v>5.069010844561288</v>
      </c>
      <c r="AH144" s="3">
        <v>768</v>
      </c>
      <c r="AI144" s="3">
        <f t="shared" ref="AI144" si="92">AH144/AH$154*100</f>
        <v>3.7706205813040063</v>
      </c>
      <c r="AJ144" s="3">
        <v>594</v>
      </c>
      <c r="AK144" s="3">
        <f t="shared" ref="AK144" si="93">AJ144/AJ$154*100</f>
        <v>4.0684931506849313</v>
      </c>
      <c r="AL144" s="3">
        <v>3449</v>
      </c>
      <c r="AM144" s="3">
        <f t="shared" ref="AM144" si="94">AL144/AL$154*100</f>
        <v>2.4884021269380896</v>
      </c>
      <c r="AN144" s="3">
        <v>2177</v>
      </c>
      <c r="AO144" s="3">
        <f t="shared" ref="AO144" si="95">AN144/AN$154*100</f>
        <v>4.9679377467424297</v>
      </c>
      <c r="AP144" s="3">
        <v>4369</v>
      </c>
      <c r="AQ144" s="3">
        <f t="shared" ref="AQ144" si="96">AP144/AP$154*100</f>
        <v>3.4042387408446313</v>
      </c>
      <c r="AR144" s="3">
        <v>480</v>
      </c>
      <c r="AS144" s="3">
        <f t="shared" ref="AS144" si="97">AR144/AR$154*100</f>
        <v>5.0120079356792315</v>
      </c>
      <c r="AT144" s="3">
        <v>4006</v>
      </c>
      <c r="AU144" s="3">
        <f t="shared" ref="AU144" si="98">AT144/AT$154*100</f>
        <v>2.8484680418382076</v>
      </c>
      <c r="AV144" s="3">
        <v>792</v>
      </c>
      <c r="AW144" s="3">
        <f t="shared" ref="AW144" si="99">AV144/AV$154*100</f>
        <v>6.5552060917066708</v>
      </c>
      <c r="AX144" s="3">
        <v>717</v>
      </c>
      <c r="AY144" s="3">
        <f t="shared" ref="AY144" si="100">AX144/AX$154*100</f>
        <v>3.1129249337906484</v>
      </c>
      <c r="AZ144" s="3">
        <v>4261</v>
      </c>
      <c r="BA144" s="3">
        <f t="shared" ref="BA144" si="101">AZ144/AZ$154*100</f>
        <v>3.8341446734993205</v>
      </c>
      <c r="BB144" s="3">
        <v>3002</v>
      </c>
      <c r="BC144" s="3">
        <f t="shared" ref="BC144" si="102">BB144/BB$154*100</f>
        <v>2.0579827381727691</v>
      </c>
      <c r="BD144" s="3">
        <v>8704</v>
      </c>
      <c r="BE144" s="3">
        <f t="shared" ref="BE144" si="103">BD144/BD$154*100</f>
        <v>3.4772187044324152</v>
      </c>
      <c r="BF144" s="3">
        <v>2230</v>
      </c>
      <c r="BG144" s="3">
        <f t="shared" ref="BG144" si="104">BF144/BF$154*100</f>
        <v>3.6341709853003485</v>
      </c>
      <c r="BH144" s="3">
        <v>710</v>
      </c>
      <c r="BI144" s="3">
        <f t="shared" ref="BI144" si="105">BH144/BH$154*100</f>
        <v>4.7494815706736233</v>
      </c>
      <c r="BJ144" s="3">
        <v>238</v>
      </c>
      <c r="BK144" s="3">
        <f t="shared" ref="BK144" si="106">BJ144/BJ$154*100</f>
        <v>4.5707701171499897</v>
      </c>
      <c r="BL144" s="3">
        <v>2370</v>
      </c>
      <c r="BM144" s="3">
        <f t="shared" ref="BM144" si="107">BL144/BL$154*100</f>
        <v>2.798144015867956</v>
      </c>
      <c r="BN144" s="3">
        <v>759</v>
      </c>
      <c r="BO144" s="3">
        <f t="shared" ref="BO144" si="108">BN144/BN$154*100</f>
        <v>4.0353022489233874</v>
      </c>
      <c r="BP144" s="3">
        <v>4525</v>
      </c>
      <c r="BQ144" s="3">
        <f t="shared" ref="BQ144" si="109">BP144/BP$154*100</f>
        <v>2.0169108503117856</v>
      </c>
      <c r="BR144" s="3">
        <v>651</v>
      </c>
      <c r="BS144" s="3">
        <f t="shared" ref="BS144" si="110">BR144/BR$154*100</f>
        <v>4.110107961361197</v>
      </c>
      <c r="BT144" s="3">
        <v>4844</v>
      </c>
      <c r="BU144" s="3">
        <f t="shared" ref="BU144" si="111">BT144/BT$154*100</f>
        <v>3.2595822566752801</v>
      </c>
      <c r="BV144" s="3">
        <v>4660</v>
      </c>
      <c r="BW144" s="3">
        <f t="shared" ref="BW144" si="112">BV144/BV$154*100</f>
        <v>3.1031910926429065</v>
      </c>
      <c r="BX144" s="3">
        <v>2608</v>
      </c>
      <c r="BY144" s="3">
        <f t="shared" ref="BY144" si="113">BX144/BX$154*100</f>
        <v>3.7642168466023902</v>
      </c>
      <c r="BZ144" s="3">
        <v>321</v>
      </c>
      <c r="CA144" s="3">
        <f t="shared" ref="CA144" si="114">BZ144/BZ$154*100</f>
        <v>4.7548511331654568</v>
      </c>
      <c r="CB144" s="3">
        <v>1735</v>
      </c>
      <c r="CC144" s="3">
        <f t="shared" ref="CC144" si="115">CB144/CB$154*100</f>
        <v>3.6514016331341019</v>
      </c>
      <c r="CD144" s="3">
        <v>3957</v>
      </c>
      <c r="CE144" s="3">
        <f t="shared" ref="CE144" si="116">CD144/CD$154*100</f>
        <v>3.3468096623587527</v>
      </c>
      <c r="CF144" s="3">
        <v>415</v>
      </c>
      <c r="CG144" s="3">
        <f t="shared" ref="CG144" si="117">CF144/CF$154*100</f>
        <v>4.5241469530142808</v>
      </c>
      <c r="CH144" s="3">
        <v>1570</v>
      </c>
      <c r="CI144" s="3">
        <f t="shared" ref="CI144" si="118">CH144/CH$154*100</f>
        <v>1.989885803368864</v>
      </c>
      <c r="CJ144" s="3">
        <v>3578</v>
      </c>
      <c r="CK144" s="3">
        <f t="shared" ref="CK144" si="119">CJ144/CJ$154*100</f>
        <v>3.2975742829757433</v>
      </c>
      <c r="CL144" s="3">
        <v>2182</v>
      </c>
      <c r="CM144" s="3">
        <f t="shared" ref="CM144" si="120">CL144/CL$154*100</f>
        <v>1.5991674362018673</v>
      </c>
      <c r="CN144" s="3">
        <v>3062</v>
      </c>
      <c r="CO144" s="3">
        <f t="shared" ref="CO144" si="121">CN144/CN$154*100</f>
        <v>1.8783777980897229</v>
      </c>
      <c r="CP144" s="3">
        <v>1755</v>
      </c>
      <c r="CQ144" s="3">
        <f t="shared" ref="CQ144:CS144" si="122">CP144/CP$154*100</f>
        <v>3.4511916935420439</v>
      </c>
      <c r="CR144" s="3">
        <v>1381</v>
      </c>
      <c r="CS144" s="3">
        <f t="shared" si="122"/>
        <v>3.0646664595446271</v>
      </c>
      <c r="CT144" s="3">
        <v>1268</v>
      </c>
      <c r="CU144" s="3">
        <f t="shared" ref="CU144" si="123">CT144/CT$154*100</f>
        <v>4.6112444541421196</v>
      </c>
      <c r="CV144" s="3">
        <v>4833</v>
      </c>
      <c r="CW144" s="3">
        <f t="shared" ref="CW144" si="124">CV144/CV$154*100</f>
        <v>2.6991857205088969</v>
      </c>
      <c r="CX144" s="3">
        <v>3455</v>
      </c>
      <c r="CY144" s="3">
        <f t="shared" ref="CY144" si="125">CX144/CX$154*100</f>
        <v>3.0319783768604327</v>
      </c>
      <c r="CZ144" s="3">
        <v>1161</v>
      </c>
      <c r="DA144" s="3">
        <f t="shared" ref="DA144" si="126">CZ144/CZ$154*100</f>
        <v>3.3443756301310676</v>
      </c>
      <c r="DB144" s="3">
        <v>3891</v>
      </c>
      <c r="DC144" s="3">
        <f t="shared" ref="DC144" si="127">DB144/DB$154*100</f>
        <v>2.4339743028361962</v>
      </c>
      <c r="DD144" s="3">
        <v>7867</v>
      </c>
      <c r="DE144" s="3">
        <f t="shared" ref="DE144" si="128">DD144/DD$154*100</f>
        <v>5.0695639285737304</v>
      </c>
      <c r="DF144" s="3">
        <v>923</v>
      </c>
      <c r="DG144" s="3">
        <f t="shared" ref="DG144" si="129">DF144/DF$154*100</f>
        <v>5.1604606955160461</v>
      </c>
      <c r="DH144" s="3">
        <v>561</v>
      </c>
      <c r="DI144" s="3">
        <f t="shared" ref="DI144" si="130">DH144/DH$154*100</f>
        <v>3.5412195429869966</v>
      </c>
      <c r="DJ144" s="3">
        <v>640</v>
      </c>
      <c r="DK144" s="3">
        <f t="shared" ref="DK144" si="131">DJ144/DJ$154*100</f>
        <v>4.7187200471872002</v>
      </c>
      <c r="DL144" s="3">
        <v>1951</v>
      </c>
      <c r="DM144" s="3">
        <f t="shared" ref="DM144" si="132">DL144/DL$154*100</f>
        <v>3.2952184707889272</v>
      </c>
      <c r="DN144" s="3">
        <v>518</v>
      </c>
      <c r="DO144" s="3">
        <f t="shared" ref="DO144" si="133">DN144/DN$154*100</f>
        <v>4.8997351494513817</v>
      </c>
      <c r="DP144" s="3">
        <v>2601</v>
      </c>
      <c r="DQ144" s="3">
        <f t="shared" ref="DQ144" si="134">DP144/DP$154*100</f>
        <v>2.7917909967155397</v>
      </c>
      <c r="DR144" s="3">
        <v>328</v>
      </c>
      <c r="DS144" s="3">
        <f t="shared" ref="DS144" si="135">DR144/DR$154*100</f>
        <v>4.9734647460197117</v>
      </c>
      <c r="DT144" s="3">
        <v>189</v>
      </c>
      <c r="DU144" s="3">
        <f t="shared" ref="DU144" si="136">DT144/DT$154*100</f>
        <v>6.3147343802205143</v>
      </c>
      <c r="DV144" s="3">
        <v>1230</v>
      </c>
      <c r="DW144" s="3">
        <f t="shared" ref="DW144" si="137">DV144/DV$154*100</f>
        <v>4.4176274108393487</v>
      </c>
      <c r="DX144" s="3">
        <v>628</v>
      </c>
      <c r="DY144" s="3">
        <f t="shared" ref="DY144" si="138">DX144/DX$154*100</f>
        <v>4.1321226477168054</v>
      </c>
      <c r="DZ144" s="3">
        <v>3072</v>
      </c>
      <c r="EA144" s="3">
        <f t="shared" ref="EA144" si="139">DZ144/DZ$154*100</f>
        <v>3.1537126959521196</v>
      </c>
      <c r="EB144" s="3">
        <v>558</v>
      </c>
      <c r="EC144" s="3">
        <f t="shared" ref="EC144" si="140">EB144/EB$154*100</f>
        <v>5.4727344056492742</v>
      </c>
      <c r="ED144" s="3">
        <v>1287</v>
      </c>
      <c r="EE144" s="3">
        <f t="shared" ref="EE144" si="141">ED144/ED$154*100</f>
        <v>3.7066904755047378</v>
      </c>
      <c r="EF144" s="3">
        <v>600</v>
      </c>
      <c r="EG144" s="3">
        <f t="shared" ref="EG144" si="142">EF144/EF$154*100</f>
        <v>3.1791448100460973</v>
      </c>
      <c r="EH144" s="3">
        <v>264</v>
      </c>
      <c r="EI144" s="3">
        <f t="shared" ref="EI144" si="143">EH144/EH$154*100</f>
        <v>4.7184986595174259</v>
      </c>
      <c r="EJ144" s="3">
        <v>1120</v>
      </c>
      <c r="EK144" s="3">
        <f t="shared" ref="EK144" si="144">EJ144/EJ$154*100</f>
        <v>4.0976109464749566</v>
      </c>
      <c r="EL144" s="3">
        <v>1229</v>
      </c>
      <c r="EM144" s="3">
        <f t="shared" ref="EM144" si="145">EL144/EL$154*100</f>
        <v>3.800012367818935</v>
      </c>
      <c r="EN144" s="3">
        <v>1586</v>
      </c>
      <c r="EO144" s="3">
        <f t="shared" ref="EO144" si="146">EN144/EN$154*100</f>
        <v>3.9124750228186596</v>
      </c>
      <c r="EP144" s="3">
        <v>132</v>
      </c>
      <c r="EQ144" s="3">
        <f t="shared" ref="EQ144" si="147">EP144/EP$154*100</f>
        <v>3.6504424778761062</v>
      </c>
      <c r="ER144" s="3">
        <v>4768</v>
      </c>
      <c r="ES144" s="3">
        <f t="shared" ref="ES144" si="148">ER144/ER$154*100</f>
        <v>2.9808197254244919</v>
      </c>
      <c r="ET144" s="3">
        <v>4487</v>
      </c>
      <c r="EU144" s="3">
        <f t="shared" ref="EU144" si="149">ET144/ET$154*100</f>
        <v>2.1052878524843992</v>
      </c>
      <c r="EV144" s="3">
        <v>1450</v>
      </c>
      <c r="EW144" s="3">
        <f t="shared" ref="EW144" si="150">EV144/EV$154*100</f>
        <v>3.6377320622177618</v>
      </c>
      <c r="EX144" s="3">
        <v>3915</v>
      </c>
      <c r="EY144" s="3">
        <f t="shared" ref="EY144" si="151">EX144/EX$154*100</f>
        <v>1.4546765156131565</v>
      </c>
      <c r="EZ144" s="3">
        <v>4931</v>
      </c>
      <c r="FA144" s="3">
        <f t="shared" ref="FA144" si="152">EZ144/EZ$154*100</f>
        <v>3.3928043099830054</v>
      </c>
      <c r="FB144" s="3">
        <v>2095</v>
      </c>
      <c r="FC144" s="3">
        <f t="shared" ref="FC144" si="153">FB144/FB$154*100</f>
        <v>2.5138893888668896</v>
      </c>
      <c r="FD144" s="3">
        <v>257</v>
      </c>
      <c r="FE144" s="3">
        <f t="shared" ref="FE144" si="154">FD144/FD$154*100</f>
        <v>4.3729794112642502</v>
      </c>
      <c r="FF144" s="3">
        <v>122582</v>
      </c>
      <c r="FG144" s="3">
        <f t="shared" ref="FG144" si="155">FF144/FF$154*100</f>
        <v>2.6808986572105549</v>
      </c>
      <c r="FH144" s="3">
        <v>179331</v>
      </c>
      <c r="FI144" s="3">
        <f t="shared" ref="FI144" si="156">FH144/FH$154*100</f>
        <v>2.9834911526413306</v>
      </c>
    </row>
    <row r="145" spans="2:165" x14ac:dyDescent="0.35">
      <c r="B145" s="18">
        <v>140</v>
      </c>
      <c r="C145" s="13" t="s">
        <v>128</v>
      </c>
      <c r="D145" s="3">
        <v>115</v>
      </c>
      <c r="E145" s="3">
        <f t="shared" si="0"/>
        <v>0.95182916735639789</v>
      </c>
      <c r="F145" s="3">
        <v>124</v>
      </c>
      <c r="G145" s="3">
        <f t="shared" si="0"/>
        <v>1.2208329231072168</v>
      </c>
      <c r="H145" s="3">
        <v>861</v>
      </c>
      <c r="I145" s="3">
        <f t="shared" ref="I145" si="157">H145/H$154*100</f>
        <v>0.82040629645157603</v>
      </c>
      <c r="J145" s="3">
        <v>1121</v>
      </c>
      <c r="K145" s="3">
        <f t="shared" ref="K145" si="158">J145/J$154*100</f>
        <v>0.94170026881720426</v>
      </c>
      <c r="L145" s="3">
        <v>357</v>
      </c>
      <c r="M145" s="3">
        <f t="shared" ref="M145" si="159">L145/L$154*100</f>
        <v>0.96236791028682345</v>
      </c>
      <c r="N145" s="3">
        <v>473</v>
      </c>
      <c r="O145" s="3">
        <f t="shared" ref="O145" si="160">N145/N$154*100</f>
        <v>0.89598605822962252</v>
      </c>
      <c r="P145" s="3">
        <v>1012</v>
      </c>
      <c r="Q145" s="3">
        <f t="shared" ref="Q145" si="161">P145/P$154*100</f>
        <v>1.0616980874746904</v>
      </c>
      <c r="R145" s="3">
        <v>168</v>
      </c>
      <c r="S145" s="3">
        <f t="shared" ref="S145" si="162">R145/R$154*100</f>
        <v>1.2970969734403952</v>
      </c>
      <c r="T145" s="3">
        <v>1548</v>
      </c>
      <c r="U145" s="3">
        <f t="shared" ref="U145" si="163">T145/T$154*100</f>
        <v>0.97202599604408013</v>
      </c>
      <c r="V145" s="3">
        <v>1462</v>
      </c>
      <c r="W145" s="3">
        <f t="shared" ref="W145" si="164">V145/V$154*100</f>
        <v>0.82317965811580818</v>
      </c>
      <c r="X145" s="3">
        <v>68</v>
      </c>
      <c r="Y145" s="3">
        <f t="shared" ref="Y145" si="165">X145/X$154*100</f>
        <v>1.2383900928792571</v>
      </c>
      <c r="Z145" s="3">
        <v>341</v>
      </c>
      <c r="AA145" s="3">
        <f t="shared" ref="AA145" si="166">Z145/Z$154*100</f>
        <v>0.97453630933668667</v>
      </c>
      <c r="AB145" s="3">
        <v>560</v>
      </c>
      <c r="AC145" s="3">
        <f t="shared" ref="AC145" si="167">AB145/AB$154*100</f>
        <v>0.51399252875145707</v>
      </c>
      <c r="AD145" s="3">
        <v>1713</v>
      </c>
      <c r="AE145" s="3">
        <f t="shared" ref="AE145" si="168">AD145/AD$154*100</f>
        <v>0.50479302896445222</v>
      </c>
      <c r="AF145" s="3">
        <v>160</v>
      </c>
      <c r="AG145" s="3">
        <f t="shared" ref="AG145" si="169">AF145/AF$154*100</f>
        <v>1.3144922773578704</v>
      </c>
      <c r="AH145" s="3">
        <v>191</v>
      </c>
      <c r="AI145" s="3">
        <f t="shared" ref="AI145" si="170">AH145/AH$154*100</f>
        <v>0.93774548311076211</v>
      </c>
      <c r="AJ145" s="3">
        <v>114</v>
      </c>
      <c r="AK145" s="3">
        <f t="shared" ref="AK145" si="171">AJ145/AJ$154*100</f>
        <v>0.78082191780821919</v>
      </c>
      <c r="AL145" s="3">
        <v>1158</v>
      </c>
      <c r="AM145" s="3">
        <f t="shared" ref="AM145" si="172">AL145/AL$154*100</f>
        <v>0.83547975152052989</v>
      </c>
      <c r="AN145" s="3">
        <v>330</v>
      </c>
      <c r="AO145" s="3">
        <f t="shared" ref="AO145" si="173">AN145/AN$154*100</f>
        <v>0.75306359964400627</v>
      </c>
      <c r="AP145" s="3">
        <v>1086</v>
      </c>
      <c r="AQ145" s="3">
        <f t="shared" ref="AQ145" si="174">AP145/AP$154*100</f>
        <v>0.8461898083216457</v>
      </c>
      <c r="AR145" s="3">
        <v>131</v>
      </c>
      <c r="AS145" s="3">
        <f t="shared" ref="AS145" si="175">AR145/AR$154*100</f>
        <v>1.367860499112457</v>
      </c>
      <c r="AT145" s="3">
        <v>1086</v>
      </c>
      <c r="AU145" s="3">
        <f t="shared" ref="AU145" si="176">AT145/AT$154*100</f>
        <v>0.77220077220077221</v>
      </c>
      <c r="AV145" s="3">
        <v>204</v>
      </c>
      <c r="AW145" s="3">
        <f t="shared" ref="AW145" si="177">AV145/AV$154*100</f>
        <v>1.6884621751365667</v>
      </c>
      <c r="AX145" s="3">
        <v>140</v>
      </c>
      <c r="AY145" s="3">
        <f t="shared" ref="AY145" si="178">AX145/AX$154*100</f>
        <v>0.60782355750445016</v>
      </c>
      <c r="AZ145" s="3">
        <v>943</v>
      </c>
      <c r="BA145" s="3">
        <f t="shared" ref="BA145" si="179">AZ145/AZ$154*100</f>
        <v>0.84853283903071097</v>
      </c>
      <c r="BB145" s="3">
        <v>1327</v>
      </c>
      <c r="BC145" s="3">
        <f t="shared" ref="BC145" si="180">BB145/BB$154*100</f>
        <v>0.90970789259002816</v>
      </c>
      <c r="BD145" s="3">
        <v>2474</v>
      </c>
      <c r="BE145" s="3">
        <f t="shared" ref="BE145" si="181">BD145/BD$154*100</f>
        <v>0.98835467311187908</v>
      </c>
      <c r="BF145" s="3">
        <v>568</v>
      </c>
      <c r="BG145" s="3">
        <f t="shared" ref="BG145" si="182">BF145/BF$154*100</f>
        <v>0.92565431374466278</v>
      </c>
      <c r="BH145" s="3">
        <v>162</v>
      </c>
      <c r="BI145" s="3">
        <f t="shared" ref="BI145" si="183">BH145/BH$154*100</f>
        <v>1.0836845273931366</v>
      </c>
      <c r="BJ145" s="3">
        <v>59</v>
      </c>
      <c r="BK145" s="3">
        <f t="shared" ref="BK145" si="184">BJ145/BJ$154*100</f>
        <v>1.1330900710581908</v>
      </c>
      <c r="BL145" s="3">
        <v>690</v>
      </c>
      <c r="BM145" s="3">
        <f t="shared" ref="BM145" si="185">BL145/BL$154*100</f>
        <v>0.81464952360712628</v>
      </c>
      <c r="BN145" s="3">
        <v>133</v>
      </c>
      <c r="BO145" s="3">
        <f t="shared" ref="BO145" si="186">BN145/BN$154*100</f>
        <v>0.7071082992184593</v>
      </c>
      <c r="BP145" s="3">
        <v>1192</v>
      </c>
      <c r="BQ145" s="3">
        <f t="shared" ref="BQ145" si="187">BP145/BP$154*100</f>
        <v>0.53130557647992227</v>
      </c>
      <c r="BR145" s="3">
        <v>146</v>
      </c>
      <c r="BS145" s="3">
        <f t="shared" ref="BS145" si="188">BR145/BR$154*100</f>
        <v>0.92177536460635134</v>
      </c>
      <c r="BT145" s="3">
        <v>1271</v>
      </c>
      <c r="BU145" s="3">
        <f t="shared" ref="BU145" si="189">BT145/BT$154*100</f>
        <v>0.85527024117140404</v>
      </c>
      <c r="BV145" s="3">
        <v>1199</v>
      </c>
      <c r="BW145" s="3">
        <f t="shared" ref="BW145" si="190">BV145/BV$154*100</f>
        <v>0.79843908156198395</v>
      </c>
      <c r="BX145" s="3">
        <v>566</v>
      </c>
      <c r="BY145" s="3">
        <f t="shared" ref="BY145" si="191">BX145/BX$154*100</f>
        <v>0.81692742913226712</v>
      </c>
      <c r="BZ145" s="3">
        <v>58</v>
      </c>
      <c r="CA145" s="3">
        <f t="shared" ref="CA145" si="192">BZ145/BZ$154*100</f>
        <v>0.85913198044734118</v>
      </c>
      <c r="CB145" s="3">
        <v>410</v>
      </c>
      <c r="CC145" s="3">
        <f t="shared" ref="CC145" si="193">CB145/CB$154*100</f>
        <v>0.8628672447175687</v>
      </c>
      <c r="CD145" s="3">
        <v>1427</v>
      </c>
      <c r="CE145" s="3">
        <f t="shared" ref="CE145" si="194">CD145/CD$154*100</f>
        <v>1.2069490493267474</v>
      </c>
      <c r="CF145" s="3">
        <v>65</v>
      </c>
      <c r="CG145" s="3">
        <f t="shared" ref="CG145" si="195">CF145/CF$154*100</f>
        <v>0.70860132999018854</v>
      </c>
      <c r="CH145" s="3">
        <v>532</v>
      </c>
      <c r="CI145" s="3">
        <f t="shared" ref="CI145" si="196">CH145/CH$154*100</f>
        <v>0.67427977540906725</v>
      </c>
      <c r="CJ145" s="3">
        <v>912</v>
      </c>
      <c r="CK145" s="3">
        <f t="shared" ref="CK145" si="197">CJ145/CJ$154*100</f>
        <v>0.84052200840522007</v>
      </c>
      <c r="CL145" s="3">
        <v>453</v>
      </c>
      <c r="CM145" s="3">
        <f t="shared" ref="CM145" si="198">CL145/CL$154*100</f>
        <v>0.33199947231871946</v>
      </c>
      <c r="CN145" s="3">
        <v>570</v>
      </c>
      <c r="CO145" s="3">
        <f t="shared" ref="CO145" si="199">CN145/CN$154*100</f>
        <v>0.34966536411206467</v>
      </c>
      <c r="CP145" s="3">
        <v>420</v>
      </c>
      <c r="CQ145" s="3">
        <f t="shared" ref="CQ145" si="200">CP145/CP$154*100</f>
        <v>0.82592621725792492</v>
      </c>
      <c r="CR145" s="3">
        <v>245</v>
      </c>
      <c r="CS145" s="3">
        <f>CR145/CR$154*100</f>
        <v>0.54369535306910477</v>
      </c>
      <c r="CT145" s="3">
        <v>322</v>
      </c>
      <c r="CU145" s="3">
        <f>CT145/CT$154*100</f>
        <v>1.1709942541275729</v>
      </c>
      <c r="CV145" s="3">
        <v>1894</v>
      </c>
      <c r="CW145" s="3">
        <f>CV145/CV$154*100</f>
        <v>1.0577814514057211</v>
      </c>
      <c r="CX145" s="3">
        <v>1083</v>
      </c>
      <c r="CY145" s="3">
        <f>CX145/CX$154*100</f>
        <v>0.9504001684919966</v>
      </c>
      <c r="CZ145" s="3">
        <v>256</v>
      </c>
      <c r="DA145" s="3">
        <f>CZ145/CZ$154*100</f>
        <v>0.73743338614431797</v>
      </c>
      <c r="DB145" s="3">
        <v>1407</v>
      </c>
      <c r="DC145" s="3">
        <f>DB145/DB$154*100</f>
        <v>0.88013411567476951</v>
      </c>
      <c r="DD145" s="3">
        <v>1843</v>
      </c>
      <c r="DE145" s="3">
        <f>DD145/DD$154*100</f>
        <v>1.1876453947326024</v>
      </c>
      <c r="DF145" s="3">
        <v>127</v>
      </c>
      <c r="DG145" s="3">
        <f>DF145/DF$154*100</f>
        <v>0.71005255507100529</v>
      </c>
      <c r="DH145" s="3">
        <v>76</v>
      </c>
      <c r="DI145" s="3">
        <f>DH145/DH$154*100</f>
        <v>0.47973740689306904</v>
      </c>
      <c r="DJ145" s="3">
        <v>96</v>
      </c>
      <c r="DK145" s="3">
        <f>DJ145/DJ$154*100</f>
        <v>0.70780800707808011</v>
      </c>
      <c r="DL145" s="3">
        <v>391</v>
      </c>
      <c r="DM145" s="3">
        <f>DL145/DL$154*100</f>
        <v>0.66039488573986183</v>
      </c>
      <c r="DN145" s="3">
        <v>65</v>
      </c>
      <c r="DO145" s="3">
        <f>DN145/DN$154*100</f>
        <v>0.61483163072266367</v>
      </c>
      <c r="DP145" s="3">
        <v>372</v>
      </c>
      <c r="DQ145" s="3">
        <f>DP145/DP$154*100</f>
        <v>0.39928729364789733</v>
      </c>
      <c r="DR145" s="3">
        <v>38</v>
      </c>
      <c r="DS145" s="3">
        <f>DR145/DR$154*100</f>
        <v>0.57619408642911296</v>
      </c>
      <c r="DT145" s="3">
        <v>23</v>
      </c>
      <c r="DU145" s="3">
        <f>DT145/DT$154*100</f>
        <v>0.76845973939191448</v>
      </c>
      <c r="DV145" s="3">
        <v>222</v>
      </c>
      <c r="DW145" s="3">
        <f>DV145/DV$154*100</f>
        <v>0.79732787415149231</v>
      </c>
      <c r="DX145" s="3">
        <v>139</v>
      </c>
      <c r="DY145" s="3">
        <f>DX145/DX$154*100</f>
        <v>0.91459402552967495</v>
      </c>
      <c r="DZ145" s="3">
        <v>672</v>
      </c>
      <c r="EA145" s="3">
        <f>DZ145/DZ$154*100</f>
        <v>0.68987465223952615</v>
      </c>
      <c r="EB145" s="3">
        <v>125</v>
      </c>
      <c r="EC145" s="3">
        <f>EB145/EB$154*100</f>
        <v>1.2259709690074541</v>
      </c>
      <c r="ED145" s="3">
        <v>302</v>
      </c>
      <c r="EE145" s="3">
        <f>ED145/ED$154*100</f>
        <v>0.86979061662970547</v>
      </c>
      <c r="EF145" s="3">
        <v>149</v>
      </c>
      <c r="EG145" s="3">
        <f>EF145/EF$154*100</f>
        <v>0.7894876278281141</v>
      </c>
      <c r="EH145" s="3">
        <v>59</v>
      </c>
      <c r="EI145" s="3">
        <f>EH145/EH$154*100</f>
        <v>1.0545129579982127</v>
      </c>
      <c r="EJ145" s="3">
        <v>249</v>
      </c>
      <c r="EK145" s="3">
        <f>EJ145/EJ$154*100</f>
        <v>0.91098671935023612</v>
      </c>
      <c r="EL145" s="3">
        <v>263</v>
      </c>
      <c r="EM145" s="3">
        <f>EL145/EL$154*100</f>
        <v>0.81318409498484945</v>
      </c>
      <c r="EN145" s="3">
        <v>303</v>
      </c>
      <c r="EO145" s="3">
        <f>EN145/EN$154*100</f>
        <v>0.74746527863433398</v>
      </c>
      <c r="EP145" s="3">
        <v>30</v>
      </c>
      <c r="EQ145" s="3">
        <f>EP145/EP$154*100</f>
        <v>0.82964601769911517</v>
      </c>
      <c r="ER145" s="3">
        <v>1261</v>
      </c>
      <c r="ES145" s="3">
        <f>ER145/ER$154*100</f>
        <v>0.78834179399334814</v>
      </c>
      <c r="ET145" s="3">
        <v>1231</v>
      </c>
      <c r="EU145" s="3">
        <f>ET145/ET$154*100</f>
        <v>0.57758175761272468</v>
      </c>
      <c r="EV145" s="3">
        <v>307</v>
      </c>
      <c r="EW145" s="3">
        <f>EV145/EV$154*100</f>
        <v>0.77019568489713996</v>
      </c>
      <c r="EX145" s="3">
        <v>812</v>
      </c>
      <c r="EY145" s="3">
        <f>EX145/EX$154*100</f>
        <v>0.30171068471976581</v>
      </c>
      <c r="EZ145" s="3">
        <v>880</v>
      </c>
      <c r="FA145" s="3">
        <f>EZ145/EZ$154*100</f>
        <v>0.60548931104949189</v>
      </c>
      <c r="FB145" s="3">
        <v>436</v>
      </c>
      <c r="FC145" s="3">
        <f>FB145/FB$154*100</f>
        <v>0.52317698021287062</v>
      </c>
      <c r="FD145" s="3">
        <v>62</v>
      </c>
      <c r="FE145" s="3">
        <f>FD145/FD$154*100</f>
        <v>1.0549600136123873</v>
      </c>
      <c r="FF145" s="3">
        <v>33094</v>
      </c>
      <c r="FG145" s="3">
        <f>FF145/FF$154*100</f>
        <v>0.72377396487025913</v>
      </c>
      <c r="FH145" s="3">
        <v>45943</v>
      </c>
      <c r="FI145" s="3">
        <f>FH145/FH$154*100</f>
        <v>0.76434377785101659</v>
      </c>
    </row>
    <row r="146" spans="2:165" x14ac:dyDescent="0.35">
      <c r="B146" s="18">
        <v>141</v>
      </c>
      <c r="C146" s="13" t="s">
        <v>129</v>
      </c>
      <c r="D146" s="3">
        <v>559</v>
      </c>
      <c r="E146" s="3">
        <f t="shared" si="0"/>
        <v>4.6267174308889256</v>
      </c>
      <c r="F146" s="3">
        <v>661</v>
      </c>
      <c r="G146" s="3">
        <f t="shared" si="0"/>
        <v>6.5078271143054049</v>
      </c>
      <c r="H146" s="3">
        <v>5876</v>
      </c>
      <c r="I146" s="3">
        <f t="shared" ref="I146" si="201">H146/H$154*100</f>
        <v>5.5989632961085496</v>
      </c>
      <c r="J146" s="3">
        <v>5334</v>
      </c>
      <c r="K146" s="3">
        <f t="shared" ref="K146" si="202">J146/J$154*100</f>
        <v>4.480846774193548</v>
      </c>
      <c r="L146" s="3">
        <v>2430</v>
      </c>
      <c r="M146" s="3">
        <f t="shared" ref="M146" si="203">L146/L$154*100</f>
        <v>6.5505714901876217</v>
      </c>
      <c r="N146" s="3">
        <v>2976</v>
      </c>
      <c r="O146" s="3">
        <f t="shared" ref="O146" si="204">N146/N$154*100</f>
        <v>5.637324543956356</v>
      </c>
      <c r="P146" s="3">
        <v>3087</v>
      </c>
      <c r="Q146" s="3">
        <f t="shared" ref="Q146" si="205">P146/P$154*100</f>
        <v>3.2385988103106409</v>
      </c>
      <c r="R146" s="3">
        <v>968</v>
      </c>
      <c r="S146" s="3">
        <f t="shared" ref="S146" si="206">R146/R$154*100</f>
        <v>7.4737492279184679</v>
      </c>
      <c r="T146" s="3">
        <v>5122</v>
      </c>
      <c r="U146" s="3">
        <f t="shared" ref="U146" si="207">T146/T$154*100</f>
        <v>3.2162255502182031</v>
      </c>
      <c r="V146" s="3">
        <v>12534</v>
      </c>
      <c r="W146" s="3">
        <f t="shared" ref="W146" si="208">V146/V$154*100</f>
        <v>7.0572734848314225</v>
      </c>
      <c r="X146" s="3">
        <v>443</v>
      </c>
      <c r="Y146" s="3">
        <f t="shared" ref="Y146" si="209">X146/X$154*100</f>
        <v>8.0677472227280997</v>
      </c>
      <c r="Z146" s="3">
        <v>2259</v>
      </c>
      <c r="AA146" s="3">
        <f t="shared" ref="AA146" si="210">Z146/Z$154*100</f>
        <v>6.4559458146380493</v>
      </c>
      <c r="AB146" s="3">
        <v>5182</v>
      </c>
      <c r="AC146" s="3">
        <f t="shared" ref="AC146" si="211">AB146/AB$154*100</f>
        <v>4.756266578553662</v>
      </c>
      <c r="AD146" s="3">
        <v>18991</v>
      </c>
      <c r="AE146" s="3">
        <f t="shared" ref="AE146" si="212">AD146/AD$154*100</f>
        <v>5.5963364933239426</v>
      </c>
      <c r="AF146" s="3">
        <v>1018</v>
      </c>
      <c r="AG146" s="3">
        <f t="shared" ref="AG146" si="213">AF146/AF$154*100</f>
        <v>8.3634571146894512</v>
      </c>
      <c r="AH146" s="3">
        <v>1110</v>
      </c>
      <c r="AI146" s="3">
        <f t="shared" ref="AI146" si="214">AH146/AH$154*100</f>
        <v>5.4497250589159467</v>
      </c>
      <c r="AJ146" s="3">
        <v>924</v>
      </c>
      <c r="AK146" s="3">
        <f t="shared" ref="AK146" si="215">AJ146/AJ$154*100</f>
        <v>6.3287671232876708</v>
      </c>
      <c r="AL146" s="3">
        <v>6331</v>
      </c>
      <c r="AM146" s="3">
        <f t="shared" ref="AM146" si="216">AL146/AL$154*100</f>
        <v>4.5677221993751935</v>
      </c>
      <c r="AN146" s="3">
        <v>2764</v>
      </c>
      <c r="AO146" s="3">
        <f t="shared" ref="AO146" si="217">AN146/AN$154*100</f>
        <v>6.3074781497455561</v>
      </c>
      <c r="AP146" s="3">
        <v>7140</v>
      </c>
      <c r="AQ146" s="3">
        <f t="shared" ref="AQ146" si="218">AP146/AP$154*100</f>
        <v>5.5633473585787758</v>
      </c>
      <c r="AR146" s="3">
        <v>757</v>
      </c>
      <c r="AS146" s="3">
        <f t="shared" ref="AS146" si="219">AR146/AR$154*100</f>
        <v>7.9043541818941216</v>
      </c>
      <c r="AT146" s="3">
        <v>5619</v>
      </c>
      <c r="AU146" s="3">
        <f t="shared" ref="AU146" si="220">AT146/AT$154*100</f>
        <v>3.9953923931824482</v>
      </c>
      <c r="AV146" s="3">
        <v>1255</v>
      </c>
      <c r="AW146" s="3">
        <f t="shared" ref="AW146" si="221">AV146/AV$154*100</f>
        <v>10.387353087237212</v>
      </c>
      <c r="AX146" s="3">
        <v>1050</v>
      </c>
      <c r="AY146" s="3">
        <f t="shared" ref="AY146" si="222">AX146/AX$154*100</f>
        <v>4.5586766812833757</v>
      </c>
      <c r="AZ146" s="3">
        <v>6046</v>
      </c>
      <c r="BA146" s="3">
        <f t="shared" ref="BA146" si="223">AZ146/AZ$154*100</f>
        <v>5.4403282553336991</v>
      </c>
      <c r="BB146" s="3">
        <v>9655</v>
      </c>
      <c r="BC146" s="3">
        <f t="shared" ref="BC146" si="224">BB146/BB$154*100</f>
        <v>6.6188618711052918</v>
      </c>
      <c r="BD146" s="3">
        <v>13173</v>
      </c>
      <c r="BE146" s="3">
        <f t="shared" ref="BE146" si="225">BD146/BD$154*100</f>
        <v>5.2625691628548026</v>
      </c>
      <c r="BF146" s="3">
        <v>3738</v>
      </c>
      <c r="BG146" s="3">
        <f t="shared" ref="BG146" si="226">BF146/BF$154*100</f>
        <v>6.0917180013689256</v>
      </c>
      <c r="BH146" s="3">
        <v>857</v>
      </c>
      <c r="BI146" s="3">
        <f t="shared" ref="BI146" si="227">BH146/BH$154*100</f>
        <v>5.7328249381229508</v>
      </c>
      <c r="BJ146" s="3">
        <v>410</v>
      </c>
      <c r="BK146" s="3">
        <f t="shared" ref="BK146" si="228">BJ146/BJ$154*100</f>
        <v>7.8740157480314963</v>
      </c>
      <c r="BL146" s="3">
        <v>4359</v>
      </c>
      <c r="BM146" s="3">
        <f t="shared" ref="BM146" si="229">BL146/BL$154*100</f>
        <v>5.1464598165267592</v>
      </c>
      <c r="BN146" s="3">
        <v>1071</v>
      </c>
      <c r="BO146" s="3">
        <f t="shared" ref="BO146" si="230">BN146/BN$154*100</f>
        <v>5.6940826200223293</v>
      </c>
      <c r="BP146" s="3">
        <v>13295</v>
      </c>
      <c r="BQ146" s="3">
        <f t="shared" ref="BQ146" si="231">BP146/BP$154*100</f>
        <v>5.9259292276011459</v>
      </c>
      <c r="BR146" s="3">
        <v>785</v>
      </c>
      <c r="BS146" s="3">
        <f t="shared" ref="BS146" si="232">BR146/BR$154*100</f>
        <v>4.9561209672327795</v>
      </c>
      <c r="BT146" s="3">
        <v>7241</v>
      </c>
      <c r="BU146" s="3">
        <f t="shared" ref="BU146" si="233">BT146/BT$154*100</f>
        <v>4.8725506029285093</v>
      </c>
      <c r="BV146" s="3">
        <v>8537</v>
      </c>
      <c r="BW146" s="3">
        <f t="shared" ref="BW146" si="234">BV146/BV$154*100</f>
        <v>5.6849661712215651</v>
      </c>
      <c r="BX146" s="3">
        <v>4998</v>
      </c>
      <c r="BY146" s="3">
        <f t="shared" ref="BY146" si="235">BX146/BX$154*100</f>
        <v>7.213786732867618</v>
      </c>
      <c r="BZ146" s="3">
        <v>487</v>
      </c>
      <c r="CA146" s="3">
        <f t="shared" ref="CA146" si="236">BZ146/BZ$154*100</f>
        <v>7.2137461116871568</v>
      </c>
      <c r="CB146" s="3">
        <v>2060</v>
      </c>
      <c r="CC146" s="3">
        <f t="shared" ref="CC146" si="237">CB146/CB$154*100</f>
        <v>4.3353817661419312</v>
      </c>
      <c r="CD146" s="3">
        <v>5781</v>
      </c>
      <c r="CE146" s="3">
        <f t="shared" ref="CE146" si="238">CD146/CD$154*100</f>
        <v>4.8895392110426954</v>
      </c>
      <c r="CF146" s="3">
        <v>463</v>
      </c>
      <c r="CG146" s="3">
        <f t="shared" ref="CG146" si="239">CF146/CF$154*100</f>
        <v>5.0474217813147284</v>
      </c>
      <c r="CH146" s="3">
        <v>3381</v>
      </c>
      <c r="CI146" s="3">
        <f t="shared" ref="CI146" si="240">CH146/CH$154*100</f>
        <v>4.2852254147707836</v>
      </c>
      <c r="CJ146" s="3">
        <v>5047</v>
      </c>
      <c r="CK146" s="3">
        <f t="shared" ref="CK146" si="241">CJ146/CJ$154*100</f>
        <v>4.6514414215144146</v>
      </c>
      <c r="CL146" s="3">
        <v>2776</v>
      </c>
      <c r="CM146" s="3">
        <f t="shared" ref="CM146" si="242">CL146/CL$154*100</f>
        <v>2.0345044926197908</v>
      </c>
      <c r="CN146" s="3">
        <v>8773</v>
      </c>
      <c r="CO146" s="3">
        <f t="shared" ref="CO146" si="243">CN146/CN$154*100</f>
        <v>5.3817793672897256</v>
      </c>
      <c r="CP146" s="3">
        <v>3121</v>
      </c>
      <c r="CQ146" s="3">
        <f t="shared" ref="CQ146:CS146" si="244">CP146/CP$154*100</f>
        <v>6.1374183906237709</v>
      </c>
      <c r="CR146" s="3">
        <v>2587</v>
      </c>
      <c r="CS146" s="3">
        <f t="shared" si="244"/>
        <v>5.7409790954684663</v>
      </c>
      <c r="CT146" s="3">
        <v>1908</v>
      </c>
      <c r="CU146" s="3">
        <f t="shared" ref="CU146" si="245">CT146/CT$154*100</f>
        <v>6.9386864499236314</v>
      </c>
      <c r="CV146" s="3">
        <v>9082</v>
      </c>
      <c r="CW146" s="3">
        <f t="shared" ref="CW146" si="246">CV146/CV$154*100</f>
        <v>5.0722128519887857</v>
      </c>
      <c r="CX146" s="3">
        <v>5229</v>
      </c>
      <c r="CY146" s="3">
        <f t="shared" ref="CY146" si="247">CX146/CX$154*100</f>
        <v>4.588774220724515</v>
      </c>
      <c r="CZ146" s="3">
        <v>1859</v>
      </c>
      <c r="DA146" s="3">
        <f t="shared" ref="DA146" si="248">CZ146/CZ$154*100</f>
        <v>5.3550338470401844</v>
      </c>
      <c r="DB146" s="3">
        <v>7381</v>
      </c>
      <c r="DC146" s="3">
        <f t="shared" ref="DC146" si="249">DB146/DB$154*100</f>
        <v>4.6171072550074435</v>
      </c>
      <c r="DD146" s="3">
        <v>7725</v>
      </c>
      <c r="DE146" s="3">
        <f t="shared" ref="DE146" si="250">DD146/DD$154*100</f>
        <v>4.9780578807972624</v>
      </c>
      <c r="DF146" s="3">
        <v>855</v>
      </c>
      <c r="DG146" s="3">
        <f t="shared" ref="DG146" si="251">DF146/DF$154*100</f>
        <v>4.7802750754780279</v>
      </c>
      <c r="DH146" s="3">
        <v>715</v>
      </c>
      <c r="DI146" s="3">
        <f t="shared" ref="DI146" si="252">DH146/DH$154*100</f>
        <v>4.5133190253755835</v>
      </c>
      <c r="DJ146" s="3">
        <v>831</v>
      </c>
      <c r="DK146" s="3">
        <f t="shared" ref="DK146" si="253">DJ146/DJ$154*100</f>
        <v>6.1269630612696311</v>
      </c>
      <c r="DL146" s="3">
        <v>1991</v>
      </c>
      <c r="DM146" s="3">
        <f t="shared" ref="DM146" si="254">DL146/DL$154*100</f>
        <v>3.3627780498927491</v>
      </c>
      <c r="DN146" s="3">
        <v>762</v>
      </c>
      <c r="DO146" s="3">
        <f t="shared" ref="DO146" si="255">DN146/DN$154*100</f>
        <v>7.2077185017026109</v>
      </c>
      <c r="DP146" s="3">
        <v>2572</v>
      </c>
      <c r="DQ146" s="3">
        <f t="shared" ref="DQ146" si="256">DP146/DP$154*100</f>
        <v>2.7606637614580429</v>
      </c>
      <c r="DR146" s="3">
        <v>465</v>
      </c>
      <c r="DS146" s="3">
        <f t="shared" ref="DS146" si="257">DR146/DR$154*100</f>
        <v>7.0507960576194089</v>
      </c>
      <c r="DT146" s="3">
        <v>140</v>
      </c>
      <c r="DU146" s="3">
        <f t="shared" ref="DU146" si="258">DT146/DT$154*100</f>
        <v>4.6775810223855663</v>
      </c>
      <c r="DV146" s="3">
        <v>1692</v>
      </c>
      <c r="DW146" s="3">
        <f t="shared" ref="DW146" si="259">DV146/DV$154*100</f>
        <v>6.0769313651546168</v>
      </c>
      <c r="DX146" s="3">
        <v>942</v>
      </c>
      <c r="DY146" s="3">
        <f t="shared" ref="DY146" si="260">DX146/DX$154*100</f>
        <v>6.1981839715752072</v>
      </c>
      <c r="DZ146" s="3">
        <v>2808</v>
      </c>
      <c r="EA146" s="3">
        <f t="shared" ref="EA146" si="261">DZ146/DZ$154*100</f>
        <v>2.8826905111437342</v>
      </c>
      <c r="EB146" s="3">
        <v>632</v>
      </c>
      <c r="EC146" s="3">
        <f t="shared" ref="EC146" si="262">EB146/EB$154*100</f>
        <v>6.1985092193016875</v>
      </c>
      <c r="ED146" s="3">
        <v>1105</v>
      </c>
      <c r="EE146" s="3">
        <f t="shared" ref="EE146" si="263">ED146/ED$154*100</f>
        <v>3.1825120244232599</v>
      </c>
      <c r="EF146" s="3">
        <v>1073</v>
      </c>
      <c r="EG146" s="3">
        <f t="shared" ref="EG146" si="264">EF146/EF$154*100</f>
        <v>5.6853706352991047</v>
      </c>
      <c r="EH146" s="3">
        <v>337</v>
      </c>
      <c r="EI146" s="3">
        <f t="shared" ref="EI146" si="265">EH146/EH$154*100</f>
        <v>6.0232350312779266</v>
      </c>
      <c r="EJ146" s="3">
        <v>1527</v>
      </c>
      <c r="EK146" s="3">
        <f t="shared" ref="EK146" si="266">EJ146/EJ$154*100</f>
        <v>5.586653495774339</v>
      </c>
      <c r="EL146" s="3">
        <v>1756</v>
      </c>
      <c r="EM146" s="3">
        <f t="shared" ref="EM146" si="267">EL146/EL$154*100</f>
        <v>5.429472512522417</v>
      </c>
      <c r="EN146" s="3">
        <v>2546</v>
      </c>
      <c r="EO146" s="3">
        <f t="shared" ref="EO146" si="268">EN146/EN$154*100</f>
        <v>6.2806818462145699</v>
      </c>
      <c r="EP146" s="3">
        <v>231</v>
      </c>
      <c r="EQ146" s="3">
        <f t="shared" ref="EQ146" si="269">EP146/EP$154*100</f>
        <v>6.3882743362831853</v>
      </c>
      <c r="ER146" s="3">
        <v>7147</v>
      </c>
      <c r="ES146" s="3">
        <f t="shared" ref="ES146" si="270">ER146/ER$154*100</f>
        <v>4.4681037285253442</v>
      </c>
      <c r="ET146" s="3">
        <v>12216</v>
      </c>
      <c r="EU146" s="3">
        <f t="shared" ref="EU146" si="271">ET146/ET$154*100</f>
        <v>5.7317130389902875</v>
      </c>
      <c r="EV146" s="3">
        <v>2228</v>
      </c>
      <c r="EW146" s="3">
        <f t="shared" ref="EW146" si="272">EV146/EV$154*100</f>
        <v>5.589563472152534</v>
      </c>
      <c r="EX146" s="3">
        <v>12824</v>
      </c>
      <c r="EY146" s="3">
        <f t="shared" ref="EY146" si="273">EX146/EX$154*100</f>
        <v>4.7649480552294046</v>
      </c>
      <c r="EZ146" s="3">
        <v>6703</v>
      </c>
      <c r="FA146" s="3">
        <f t="shared" ref="FA146" si="274">EZ146/EZ$154*100</f>
        <v>4.6120396045053909</v>
      </c>
      <c r="FB146" s="3">
        <v>2388</v>
      </c>
      <c r="FC146" s="3">
        <f t="shared" ref="FC146" si="275">FB146/FB$154*100</f>
        <v>2.8654739191475573</v>
      </c>
      <c r="FD146" s="3">
        <v>465</v>
      </c>
      <c r="FE146" s="3">
        <f t="shared" ref="FE146" si="276">FD146/FD$154*100</f>
        <v>7.9122001020929051</v>
      </c>
      <c r="FF146" s="3">
        <v>219910</v>
      </c>
      <c r="FG146" s="3">
        <f t="shared" ref="FG146" si="277">FF146/FF$154*100</f>
        <v>4.8094860885543804</v>
      </c>
      <c r="FH146" s="3">
        <v>303368</v>
      </c>
      <c r="FI146" s="3">
        <f t="shared" ref="FI146" si="278">FH146/FH$154*100</f>
        <v>5.0470679581025877</v>
      </c>
    </row>
    <row r="147" spans="2:165" x14ac:dyDescent="0.35">
      <c r="B147" s="18">
        <v>142</v>
      </c>
      <c r="C147" s="13" t="s">
        <v>130</v>
      </c>
      <c r="D147" s="3">
        <v>687</v>
      </c>
      <c r="E147" s="3">
        <f t="shared" si="0"/>
        <v>5.6861446780334379</v>
      </c>
      <c r="F147" s="3">
        <v>639</v>
      </c>
      <c r="G147" s="3">
        <f t="shared" si="0"/>
        <v>6.2912277247218666</v>
      </c>
      <c r="H147" s="3">
        <v>5293</v>
      </c>
      <c r="I147" s="3">
        <f t="shared" ref="I147" si="279">H147/H$154*100</f>
        <v>5.0434500895681671</v>
      </c>
      <c r="J147" s="3">
        <v>4943</v>
      </c>
      <c r="K147" s="3">
        <f t="shared" ref="K147" si="280">J147/J$154*100</f>
        <v>4.152385752688172</v>
      </c>
      <c r="L147" s="3">
        <v>2597</v>
      </c>
      <c r="M147" s="3">
        <f t="shared" ref="M147" si="281">L147/L$154*100</f>
        <v>7.0007547983610099</v>
      </c>
      <c r="N147" s="3">
        <v>2868</v>
      </c>
      <c r="O147" s="3">
        <f t="shared" ref="O147" si="282">N147/N$154*100</f>
        <v>5.4327442177643919</v>
      </c>
      <c r="P147" s="3">
        <v>4183</v>
      </c>
      <c r="Q147" s="3">
        <f t="shared" ref="Q147" si="283">P147/P$154*100</f>
        <v>4.3884220354808585</v>
      </c>
      <c r="R147" s="3">
        <v>951</v>
      </c>
      <c r="S147" s="3">
        <f t="shared" ref="S147" si="284">R147/R$154*100</f>
        <v>7.3424953675108098</v>
      </c>
      <c r="T147" s="3">
        <v>5915</v>
      </c>
      <c r="U147" s="3">
        <f t="shared" ref="U147" si="285">T147/T$154*100</f>
        <v>3.7141690998712757</v>
      </c>
      <c r="V147" s="3">
        <v>6612</v>
      </c>
      <c r="W147" s="3">
        <f t="shared" ref="W147" si="286">V147/V$154*100</f>
        <v>3.7228891241188262</v>
      </c>
      <c r="X147" s="3">
        <v>375</v>
      </c>
      <c r="Y147" s="3">
        <f t="shared" ref="Y147" si="287">X147/X$154*100</f>
        <v>6.8293571298488436</v>
      </c>
      <c r="Z147" s="3">
        <v>2075</v>
      </c>
      <c r="AA147" s="3">
        <f t="shared" ref="AA147" si="288">Z147/Z$154*100</f>
        <v>5.9300963104798381</v>
      </c>
      <c r="AB147" s="3">
        <v>3814</v>
      </c>
      <c r="AC147" s="3">
        <f t="shared" ref="AC147" si="289">AB147/AB$154*100</f>
        <v>3.5006562583179592</v>
      </c>
      <c r="AD147" s="3">
        <v>10841</v>
      </c>
      <c r="AE147" s="3">
        <f t="shared" ref="AE147" si="290">AD147/AD$154*100</f>
        <v>3.1946650478713527</v>
      </c>
      <c r="AF147" s="3">
        <v>949</v>
      </c>
      <c r="AG147" s="3">
        <f t="shared" ref="AG147" si="291">AF147/AF$154*100</f>
        <v>7.7965823200788691</v>
      </c>
      <c r="AH147" s="3">
        <v>1044</v>
      </c>
      <c r="AI147" s="3">
        <f t="shared" ref="AI147" si="292">AH147/AH$154*100</f>
        <v>5.1256873527101332</v>
      </c>
      <c r="AJ147" s="3">
        <v>859</v>
      </c>
      <c r="AK147" s="3">
        <f t="shared" ref="AK147" si="293">AJ147/AJ$154*100</f>
        <v>5.8835616438356162</v>
      </c>
      <c r="AL147" s="3">
        <v>4668</v>
      </c>
      <c r="AM147" s="3">
        <f t="shared" ref="AM147" si="294">AL147/AL$154*100</f>
        <v>3.3678924698599602</v>
      </c>
      <c r="AN147" s="3">
        <v>3104</v>
      </c>
      <c r="AO147" s="3">
        <f t="shared" ref="AO147" si="295">AN147/AN$154*100</f>
        <v>7.0833618584696829</v>
      </c>
      <c r="AP147" s="3">
        <v>5851</v>
      </c>
      <c r="AQ147" s="3">
        <f t="shared" ref="AQ147" si="296">AP147/AP$154*100</f>
        <v>4.5589839488857722</v>
      </c>
      <c r="AR147" s="3">
        <v>646</v>
      </c>
      <c r="AS147" s="3">
        <f t="shared" ref="AS147" si="297">AR147/AR$154*100</f>
        <v>6.7453273467682981</v>
      </c>
      <c r="AT147" s="3">
        <v>5046</v>
      </c>
      <c r="AU147" s="3">
        <f t="shared" ref="AU147" si="298">AT147/AT$154*100</f>
        <v>3.5879604940378425</v>
      </c>
      <c r="AV147" s="3">
        <v>1042</v>
      </c>
      <c r="AW147" s="3">
        <f t="shared" ref="AW147" si="299">AV147/AV$154*100</f>
        <v>8.6243999337857957</v>
      </c>
      <c r="AX147" s="3">
        <v>926</v>
      </c>
      <c r="AY147" s="3">
        <f t="shared" ref="AY147" si="300">AX147/AX$154*100</f>
        <v>4.0203186732080054</v>
      </c>
      <c r="AZ147" s="3">
        <v>5672</v>
      </c>
      <c r="BA147" s="3">
        <f t="shared" ref="BA147" si="301">AZ147/AZ$154*100</f>
        <v>5.1037945524731629</v>
      </c>
      <c r="BB147" s="3">
        <v>5097</v>
      </c>
      <c r="BC147" s="3">
        <f t="shared" ref="BC147" si="302">BB147/BB$154*100</f>
        <v>3.4941832166777496</v>
      </c>
      <c r="BD147" s="3">
        <v>11842</v>
      </c>
      <c r="BE147" s="3">
        <f t="shared" ref="BE147" si="303">BD147/BD$154*100</f>
        <v>4.7308391426802228</v>
      </c>
      <c r="BF147" s="3">
        <v>3293</v>
      </c>
      <c r="BG147" s="3">
        <f t="shared" ref="BG147" si="304">BF147/BF$154*100</f>
        <v>5.3665134773964338</v>
      </c>
      <c r="BH147" s="3">
        <v>968</v>
      </c>
      <c r="BI147" s="3">
        <f t="shared" ref="BI147" si="305">BH147/BH$154*100</f>
        <v>6.4753495217071384</v>
      </c>
      <c r="BJ147" s="3">
        <v>330</v>
      </c>
      <c r="BK147" s="3">
        <f t="shared" ref="BK147" si="306">BJ147/BJ$154*100</f>
        <v>6.3376224313424236</v>
      </c>
      <c r="BL147" s="3">
        <v>3266</v>
      </c>
      <c r="BM147" s="3">
        <f t="shared" ref="BM147" si="307">BL147/BL$154*100</f>
        <v>3.8560077450737316</v>
      </c>
      <c r="BN147" s="3">
        <v>1048</v>
      </c>
      <c r="BO147" s="3">
        <f t="shared" ref="BO147" si="308">BN147/BN$154*100</f>
        <v>5.571800733691318</v>
      </c>
      <c r="BP147" s="3">
        <v>7463</v>
      </c>
      <c r="BQ147" s="3">
        <f t="shared" ref="BQ147" si="309">BP147/BP$154*100</f>
        <v>3.3264542930114596</v>
      </c>
      <c r="BR147" s="3">
        <v>877</v>
      </c>
      <c r="BS147" s="3">
        <f t="shared" ref="BS147" si="310">BR147/BR$154*100</f>
        <v>5.5369657175326727</v>
      </c>
      <c r="BT147" s="3">
        <v>6327</v>
      </c>
      <c r="BU147" s="3">
        <f t="shared" ref="BU147" si="311">BT147/BT$154*100</f>
        <v>4.2575096899224807</v>
      </c>
      <c r="BV147" s="3">
        <v>6323</v>
      </c>
      <c r="BW147" s="3">
        <f t="shared" ref="BW147" si="312">BV147/BV$154*100</f>
        <v>4.2106174417985187</v>
      </c>
      <c r="BX147" s="3">
        <v>4262</v>
      </c>
      <c r="BY147" s="3">
        <f t="shared" ref="BY147" si="313">BX147/BX$154*100</f>
        <v>6.151492408059581</v>
      </c>
      <c r="BZ147" s="3">
        <v>496</v>
      </c>
      <c r="CA147" s="3">
        <f t="shared" ref="CA147" si="314">BZ147/BZ$154*100</f>
        <v>7.3470596948600209</v>
      </c>
      <c r="CB147" s="3">
        <v>2061</v>
      </c>
      <c r="CC147" s="3">
        <f t="shared" ref="CC147" si="315">CB147/CB$154*100</f>
        <v>4.3374863203973399</v>
      </c>
      <c r="CD147" s="3">
        <v>5072</v>
      </c>
      <c r="CE147" s="3">
        <f t="shared" ref="CE147" si="316">CD147/CD$154*100</f>
        <v>4.2898707625685093</v>
      </c>
      <c r="CF147" s="3">
        <v>525</v>
      </c>
      <c r="CG147" s="3">
        <f t="shared" ref="CG147" si="317">CF147/CF$154*100</f>
        <v>5.7233184345361385</v>
      </c>
      <c r="CH147" s="3">
        <v>1984</v>
      </c>
      <c r="CI147" s="3">
        <f t="shared" ref="CI147" si="318">CH147/CH$154*100</f>
        <v>2.5146072827285515</v>
      </c>
      <c r="CJ147" s="3">
        <v>4343</v>
      </c>
      <c r="CK147" s="3">
        <f t="shared" ref="CK147" si="319">CJ147/CJ$154*100</f>
        <v>4.0026174150261742</v>
      </c>
      <c r="CL147" s="3">
        <v>2358</v>
      </c>
      <c r="CM147" s="3">
        <f t="shared" ref="CM147" si="320">CL147/CL$154*100</f>
        <v>1.7281561936590299</v>
      </c>
      <c r="CN147" s="3">
        <v>4517</v>
      </c>
      <c r="CO147" s="3">
        <f t="shared" ref="CO147" si="321">CN147/CN$154*100</f>
        <v>2.7709446485863092</v>
      </c>
      <c r="CP147" s="3">
        <v>2724</v>
      </c>
      <c r="CQ147" s="3">
        <f t="shared" ref="CQ147:CS147" si="322">CP147/CP$154*100</f>
        <v>5.3567214662156841</v>
      </c>
      <c r="CR147" s="3">
        <v>1956</v>
      </c>
      <c r="CS147" s="3">
        <f t="shared" si="322"/>
        <v>4.3406861657272202</v>
      </c>
      <c r="CT147" s="3">
        <v>1825</v>
      </c>
      <c r="CU147" s="3">
        <f t="shared" ref="CU147" si="323">CT147/CT$154*100</f>
        <v>6.636846316095717</v>
      </c>
      <c r="CV147" s="3">
        <v>7126</v>
      </c>
      <c r="CW147" s="3">
        <f t="shared" ref="CW147" si="324">CV147/CV$154*100</f>
        <v>3.979804975035464</v>
      </c>
      <c r="CX147" s="3">
        <v>4527</v>
      </c>
      <c r="CY147" s="3">
        <f t="shared" ref="CY147" si="325">CX147/CX$154*100</f>
        <v>3.9727253580454933</v>
      </c>
      <c r="CZ147" s="3">
        <v>1536</v>
      </c>
      <c r="DA147" s="3">
        <f t="shared" ref="DA147" si="326">CZ147/CZ$154*100</f>
        <v>4.4246003168659076</v>
      </c>
      <c r="DB147" s="3">
        <v>5288</v>
      </c>
      <c r="DC147" s="3">
        <f t="shared" ref="DC147" si="327">DB147/DB$154*100</f>
        <v>3.3078530232325383</v>
      </c>
      <c r="DD147" s="3">
        <v>9435</v>
      </c>
      <c r="DE147" s="3">
        <f t="shared" ref="DE147" si="328">DD147/DD$154*100</f>
        <v>6.0799969068378212</v>
      </c>
      <c r="DF147" s="3">
        <v>1070</v>
      </c>
      <c r="DG147" s="3">
        <f t="shared" ref="DG147" si="329">DF147/DF$154*100</f>
        <v>5.9823325505982332</v>
      </c>
      <c r="DH147" s="3">
        <v>757</v>
      </c>
      <c r="DI147" s="3">
        <f t="shared" ref="DI147" si="330">DH147/DH$154*100</f>
        <v>4.7784370660270161</v>
      </c>
      <c r="DJ147" s="3">
        <v>799</v>
      </c>
      <c r="DK147" s="3">
        <f t="shared" ref="DK147" si="331">DJ147/DJ$154*100</f>
        <v>5.8910270589102707</v>
      </c>
      <c r="DL147" s="3">
        <v>2130</v>
      </c>
      <c r="DM147" s="3">
        <f t="shared" ref="DM147" si="332">DL147/DL$154*100</f>
        <v>3.5975475872785307</v>
      </c>
      <c r="DN147" s="3">
        <v>655</v>
      </c>
      <c r="DO147" s="3">
        <f t="shared" ref="DO147" si="333">DN147/DN$154*100</f>
        <v>6.1956110480514566</v>
      </c>
      <c r="DP147" s="3">
        <v>2704</v>
      </c>
      <c r="DQ147" s="3">
        <f t="shared" ref="DQ147" si="334">DP147/DP$154*100</f>
        <v>2.9023463495266513</v>
      </c>
      <c r="DR147" s="3">
        <v>457</v>
      </c>
      <c r="DS147" s="3">
        <f t="shared" ref="DS147" si="335">DR147/DR$154*100</f>
        <v>6.9294920394238053</v>
      </c>
      <c r="DT147" s="3">
        <v>248</v>
      </c>
      <c r="DU147" s="3">
        <f t="shared" ref="DU147" si="336">DT147/DT$154*100</f>
        <v>8.28600066822586</v>
      </c>
      <c r="DV147" s="3">
        <v>1773</v>
      </c>
      <c r="DW147" s="3">
        <f t="shared" ref="DW147" si="337">DV147/DV$154*100</f>
        <v>6.3678482922098905</v>
      </c>
      <c r="DX147" s="3">
        <v>812</v>
      </c>
      <c r="DY147" s="3">
        <f t="shared" ref="DY147" si="338">DX147/DX$154*100</f>
        <v>5.3428082642452956</v>
      </c>
      <c r="DZ147" s="3">
        <v>3219</v>
      </c>
      <c r="EA147" s="3">
        <f t="shared" ref="EA147" si="339">DZ147/DZ$154*100</f>
        <v>3.3046227761295155</v>
      </c>
      <c r="EB147" s="3">
        <v>754</v>
      </c>
      <c r="EC147" s="3">
        <f t="shared" ref="EC147" si="340">EB147/EB$154*100</f>
        <v>7.395056885052961</v>
      </c>
      <c r="ED147" s="3">
        <v>1395</v>
      </c>
      <c r="EE147" s="3">
        <f t="shared" ref="EE147" si="341">ED147/ED$154*100</f>
        <v>4.0177414244981424</v>
      </c>
      <c r="EF147" s="3">
        <v>948</v>
      </c>
      <c r="EG147" s="3">
        <f t="shared" ref="EG147" si="342">EF147/EF$154*100</f>
        <v>5.0230487998728339</v>
      </c>
      <c r="EH147" s="3">
        <v>342</v>
      </c>
      <c r="EI147" s="3">
        <f t="shared" ref="EI147" si="343">EH147/EH$154*100</f>
        <v>6.1126005361930291</v>
      </c>
      <c r="EJ147" s="3">
        <v>1620</v>
      </c>
      <c r="EK147" s="3">
        <f t="shared" ref="EK147" si="344">EJ147/EJ$154*100</f>
        <v>5.9269015475798481</v>
      </c>
      <c r="EL147" s="3">
        <v>1744</v>
      </c>
      <c r="EM147" s="3">
        <f t="shared" ref="EM147" si="345">EL147/EL$154*100</f>
        <v>5.3923690557170243</v>
      </c>
      <c r="EN147" s="3">
        <v>2486</v>
      </c>
      <c r="EO147" s="3">
        <f t="shared" ref="EO147" si="346">EN147/EN$154*100</f>
        <v>6.1326689197523248</v>
      </c>
      <c r="EP147" s="3">
        <v>215</v>
      </c>
      <c r="EQ147" s="3">
        <f t="shared" ref="EQ147" si="347">EP147/EP$154*100</f>
        <v>5.9457964601769913</v>
      </c>
      <c r="ER147" s="3">
        <v>6151</v>
      </c>
      <c r="ES147" s="3">
        <f t="shared" ref="ES147" si="348">ER147/ER$154*100</f>
        <v>3.8454324939358324</v>
      </c>
      <c r="ET147" s="3">
        <v>7127</v>
      </c>
      <c r="EU147" s="3">
        <f t="shared" ref="EU147" si="349">ET147/ET$154*100</f>
        <v>3.3439684699479195</v>
      </c>
      <c r="EV147" s="3">
        <v>2035</v>
      </c>
      <c r="EW147" s="3">
        <f t="shared" ref="EW147" si="350">EV147/EV$154*100</f>
        <v>5.1053687907676872</v>
      </c>
      <c r="EX147" s="3">
        <v>6278</v>
      </c>
      <c r="EY147" s="3">
        <f t="shared" ref="EY147" si="351">EX147/EX$154*100</f>
        <v>2.3326843333382876</v>
      </c>
      <c r="EZ147" s="3">
        <v>6152</v>
      </c>
      <c r="FA147" s="3">
        <f t="shared" ref="FA147" si="352">EZ147/EZ$154*100</f>
        <v>4.2329207290641744</v>
      </c>
      <c r="FB147" s="3">
        <v>2089</v>
      </c>
      <c r="FC147" s="3">
        <f t="shared" ref="FC147" si="353">FB147/FB$154*100</f>
        <v>2.5066897056529513</v>
      </c>
      <c r="FD147" s="3">
        <v>414</v>
      </c>
      <c r="FE147" s="3">
        <f t="shared" ref="FE147" si="354">FD147/FD$154*100</f>
        <v>7.044410413476264</v>
      </c>
      <c r="FF147" s="3">
        <v>163835</v>
      </c>
      <c r="FG147" s="3">
        <f t="shared" ref="FG147" si="355">FF147/FF$154*100</f>
        <v>3.583111969980024</v>
      </c>
      <c r="FH147" s="3">
        <v>243111</v>
      </c>
      <c r="FI147" s="3">
        <f t="shared" ref="FI147" si="356">FH147/FH$154*100</f>
        <v>4.0445852507920357</v>
      </c>
    </row>
    <row r="148" spans="2:165" x14ac:dyDescent="0.35">
      <c r="B148" s="18">
        <v>143</v>
      </c>
      <c r="C148" s="13" t="s">
        <v>131</v>
      </c>
      <c r="D148" s="3">
        <v>169</v>
      </c>
      <c r="E148" s="3">
        <f t="shared" si="0"/>
        <v>1.3987750372454892</v>
      </c>
      <c r="F148" s="3">
        <v>108</v>
      </c>
      <c r="G148" s="3">
        <f t="shared" si="0"/>
        <v>1.0633060943191888</v>
      </c>
      <c r="H148" s="3">
        <v>1031</v>
      </c>
      <c r="I148" s="3">
        <f t="shared" ref="I148" si="357">H148/H$154*100</f>
        <v>0.98239127949079541</v>
      </c>
      <c r="J148" s="3">
        <v>1176</v>
      </c>
      <c r="K148" s="3">
        <f t="shared" ref="K148" si="358">J148/J$154*100</f>
        <v>0.98790322580645151</v>
      </c>
      <c r="L148" s="3">
        <v>460</v>
      </c>
      <c r="M148" s="3">
        <f t="shared" ref="M148" si="359">L148/L$154*100</f>
        <v>1.2400258788009488</v>
      </c>
      <c r="N148" s="3">
        <v>615</v>
      </c>
      <c r="O148" s="3">
        <f t="shared" ref="O148" si="360">N148/N$154*100</f>
        <v>1.1649713019264647</v>
      </c>
      <c r="P148" s="3">
        <v>785</v>
      </c>
      <c r="Q148" s="3">
        <f t="shared" ref="Q148" si="361">P148/P$154*100</f>
        <v>0.82355039394034768</v>
      </c>
      <c r="R148" s="3">
        <v>241</v>
      </c>
      <c r="S148" s="3">
        <f t="shared" ref="S148" si="362">R148/R$154*100</f>
        <v>1.8607164916615195</v>
      </c>
      <c r="T148" s="3">
        <v>1167</v>
      </c>
      <c r="U148" s="3">
        <f t="shared" ref="U148" si="363">T148/T$154*100</f>
        <v>0.7327870396533861</v>
      </c>
      <c r="V148" s="3">
        <v>2037</v>
      </c>
      <c r="W148" s="3">
        <f t="shared" ref="W148" si="364">V148/V$154*100</f>
        <v>1.1469336276209996</v>
      </c>
      <c r="X148" s="3">
        <v>85</v>
      </c>
      <c r="Y148" s="3">
        <f t="shared" ref="Y148" si="365">X148/X$154*100</f>
        <v>1.5479876160990713</v>
      </c>
      <c r="Z148" s="3">
        <v>543</v>
      </c>
      <c r="AA148" s="3">
        <f t="shared" ref="AA148" si="366">Z148/Z$154*100</f>
        <v>1.5518276128147239</v>
      </c>
      <c r="AB148" s="3">
        <v>929</v>
      </c>
      <c r="AC148" s="3">
        <f t="shared" ref="AC148" si="367">AB148/AB$154*100</f>
        <v>0.85267689144661352</v>
      </c>
      <c r="AD148" s="3">
        <v>2844</v>
      </c>
      <c r="AE148" s="3">
        <f t="shared" ref="AE148" si="368">AD148/AD$154*100</f>
        <v>0.83808019519842525</v>
      </c>
      <c r="AF148" s="3">
        <v>148</v>
      </c>
      <c r="AG148" s="3">
        <f t="shared" ref="AG148" si="369">AF148/AF$154*100</f>
        <v>1.2159053565560303</v>
      </c>
      <c r="AH148" s="3">
        <v>250</v>
      </c>
      <c r="AI148" s="3">
        <f t="shared" ref="AI148" si="370">AH148/AH$154*100</f>
        <v>1.2274155538098979</v>
      </c>
      <c r="AJ148" s="3">
        <v>176</v>
      </c>
      <c r="AK148" s="3">
        <f t="shared" ref="AK148" si="371">AJ148/AJ$154*100</f>
        <v>1.2054794520547945</v>
      </c>
      <c r="AL148" s="3">
        <v>1201</v>
      </c>
      <c r="AM148" s="3">
        <f t="shared" ref="AM148" si="372">AL148/AL$154*100</f>
        <v>0.86650361103295015</v>
      </c>
      <c r="AN148" s="3">
        <v>559</v>
      </c>
      <c r="AO148" s="3">
        <f t="shared" ref="AO148" si="373">AN148/AN$154*100</f>
        <v>1.2756440975787864</v>
      </c>
      <c r="AP148" s="3">
        <v>1502</v>
      </c>
      <c r="AQ148" s="3">
        <f t="shared" ref="AQ148" si="374">AP148/AP$154*100</f>
        <v>1.1703288140875798</v>
      </c>
      <c r="AR148" s="3">
        <v>124</v>
      </c>
      <c r="AS148" s="3">
        <f t="shared" ref="AS148" si="375">AR148/AR$154*100</f>
        <v>1.2947687167171347</v>
      </c>
      <c r="AT148" s="3">
        <v>1171</v>
      </c>
      <c r="AU148" s="3">
        <f t="shared" ref="AU148" si="376">AT148/AT$154*100</f>
        <v>0.83264005915939621</v>
      </c>
      <c r="AV148" s="3">
        <v>250</v>
      </c>
      <c r="AW148" s="3">
        <f t="shared" ref="AW148" si="377">AV148/AV$154*100</f>
        <v>2.0691938420791258</v>
      </c>
      <c r="AX148" s="3">
        <v>227</v>
      </c>
      <c r="AY148" s="3">
        <f t="shared" ref="AY148" si="378">AX148/AX$154*100</f>
        <v>0.98554248252507271</v>
      </c>
      <c r="AZ148" s="3">
        <v>1345</v>
      </c>
      <c r="BA148" s="3">
        <f t="shared" ref="BA148" si="379">AZ148/AZ$154*100</f>
        <v>1.2102615784690416</v>
      </c>
      <c r="BB148" s="3">
        <v>1495</v>
      </c>
      <c r="BC148" s="3">
        <f t="shared" ref="BC148" si="380">BB148/BB$154*100</f>
        <v>1.024878145758924</v>
      </c>
      <c r="BD148" s="3">
        <v>2697</v>
      </c>
      <c r="BE148" s="3">
        <f t="shared" ref="BE148" si="381">BD148/BD$154*100</f>
        <v>1.07744242254759</v>
      </c>
      <c r="BF148" s="3">
        <v>830</v>
      </c>
      <c r="BG148" s="3">
        <f t="shared" ref="BG148" si="382">BF148/BF$154*100</f>
        <v>1.3526286626902644</v>
      </c>
      <c r="BH148" s="3">
        <v>166</v>
      </c>
      <c r="BI148" s="3">
        <f t="shared" ref="BI148" si="383">BH148/BH$154*100</f>
        <v>1.110442170044819</v>
      </c>
      <c r="BJ148" s="3">
        <v>55</v>
      </c>
      <c r="BK148" s="3">
        <f t="shared" ref="BK148" si="384">BJ148/BJ$154*100</f>
        <v>1.0562704052237373</v>
      </c>
      <c r="BL148" s="3">
        <v>872</v>
      </c>
      <c r="BM148" s="3">
        <f t="shared" ref="BM148" si="385">BL148/BL$154*100</f>
        <v>1.0295280936020497</v>
      </c>
      <c r="BN148" s="3">
        <v>214</v>
      </c>
      <c r="BO148" s="3">
        <f t="shared" ref="BO148" si="386">BN148/BN$154*100</f>
        <v>1.1377532032537614</v>
      </c>
      <c r="BP148" s="3">
        <v>2197</v>
      </c>
      <c r="BQ148" s="3">
        <f t="shared" ref="BQ148" si="387">BP148/BP$154*100</f>
        <v>0.97926036201878286</v>
      </c>
      <c r="BR148" s="3">
        <v>168</v>
      </c>
      <c r="BS148" s="3">
        <f t="shared" ref="BS148" si="388">BR148/BR$154*100</f>
        <v>1.0606730222867604</v>
      </c>
      <c r="BT148" s="3">
        <v>1409</v>
      </c>
      <c r="BU148" s="3">
        <f t="shared" ref="BU148" si="389">BT148/BT$154*100</f>
        <v>0.94813199827734707</v>
      </c>
      <c r="BV148" s="3">
        <v>1356</v>
      </c>
      <c r="BW148" s="3">
        <f t="shared" ref="BW148" si="390">BV148/BV$154*100</f>
        <v>0.90298865270896589</v>
      </c>
      <c r="BX148" s="3">
        <v>1051</v>
      </c>
      <c r="BY148" s="3">
        <f t="shared" ref="BY148" si="391">BX148/BX$154*100</f>
        <v>1.5169447491484325</v>
      </c>
      <c r="BZ148" s="3">
        <v>88</v>
      </c>
      <c r="CA148" s="3">
        <f t="shared" ref="CA148" si="392">BZ148/BZ$154*100</f>
        <v>1.303510591023552</v>
      </c>
      <c r="CB148" s="3">
        <v>483</v>
      </c>
      <c r="CC148" s="3">
        <f t="shared" ref="CC148" si="393">CB148/CB$154*100</f>
        <v>1.0164997053624043</v>
      </c>
      <c r="CD148" s="3">
        <v>1112</v>
      </c>
      <c r="CE148" s="3">
        <f t="shared" ref="CE148" si="394">CD148/CD$154*100</f>
        <v>0.94052371608363217</v>
      </c>
      <c r="CF148" s="3">
        <v>111</v>
      </c>
      <c r="CG148" s="3">
        <f t="shared" ref="CG148" si="395">CF148/CF$154*100</f>
        <v>1.2100730404447837</v>
      </c>
      <c r="CH148" s="3">
        <v>621</v>
      </c>
      <c r="CI148" s="3">
        <f t="shared" ref="CI148" si="396">CH148/CH$154*100</f>
        <v>0.78708221903953157</v>
      </c>
      <c r="CJ148" s="3">
        <v>968</v>
      </c>
      <c r="CK148" s="3">
        <f t="shared" ref="CK148" si="397">CJ148/CJ$154*100</f>
        <v>0.89213300892133018</v>
      </c>
      <c r="CL148" s="3">
        <v>625</v>
      </c>
      <c r="CM148" s="3">
        <f t="shared" ref="CM148" si="398">CL148/CL$154*100</f>
        <v>0.45805666710640103</v>
      </c>
      <c r="CN148" s="3">
        <v>1392</v>
      </c>
      <c r="CO148" s="3">
        <f t="shared" ref="CO148" si="399">CN148/CN$154*100</f>
        <v>0.8539196260420947</v>
      </c>
      <c r="CP148" s="3">
        <v>712</v>
      </c>
      <c r="CQ148" s="3">
        <f t="shared" ref="CQ148:CS148" si="400">CP148/CP$154*100</f>
        <v>1.4001415873515299</v>
      </c>
      <c r="CR148" s="3">
        <v>492</v>
      </c>
      <c r="CS148" s="3">
        <f t="shared" si="400"/>
        <v>1.0918290355510185</v>
      </c>
      <c r="CT148" s="3">
        <v>423</v>
      </c>
      <c r="CU148" s="3">
        <f t="shared" ref="CU148" si="401">CT148/CT$154*100</f>
        <v>1.5382936940868426</v>
      </c>
      <c r="CV148" s="3">
        <v>1571</v>
      </c>
      <c r="CW148" s="3">
        <f t="shared" ref="CW148" si="402">CV148/CV$154*100</f>
        <v>0.87738894411741697</v>
      </c>
      <c r="CX148" s="3">
        <v>1065</v>
      </c>
      <c r="CY148" s="3">
        <f t="shared" ref="CY148" si="403">CX148/CX$154*100</f>
        <v>0.93460404380791906</v>
      </c>
      <c r="CZ148" s="3">
        <v>315</v>
      </c>
      <c r="DA148" s="3">
        <f t="shared" ref="DA148" si="404">CZ148/CZ$154*100</f>
        <v>0.90738873685726629</v>
      </c>
      <c r="DB148" s="3">
        <v>1385</v>
      </c>
      <c r="DC148" s="3">
        <f t="shared" ref="DC148" si="405">DB148/DB$154*100</f>
        <v>0.86637224606222873</v>
      </c>
      <c r="DD148" s="3">
        <v>1814</v>
      </c>
      <c r="DE148" s="3">
        <f t="shared" ref="DE148" si="406">DD148/DD$154*100</f>
        <v>1.1689575399050141</v>
      </c>
      <c r="DF148" s="3">
        <v>228</v>
      </c>
      <c r="DG148" s="3">
        <f t="shared" ref="DG148" si="407">DF148/DF$154*100</f>
        <v>1.2747400201274741</v>
      </c>
      <c r="DH148" s="3">
        <v>148</v>
      </c>
      <c r="DI148" s="3">
        <f t="shared" ref="DI148" si="408">DH148/DH$154*100</f>
        <v>0.93422547658123978</v>
      </c>
      <c r="DJ148" s="3">
        <v>194</v>
      </c>
      <c r="DK148" s="3">
        <f t="shared" ref="DK148" si="409">DJ148/DJ$154*100</f>
        <v>1.4303620143036202</v>
      </c>
      <c r="DL148" s="3">
        <v>485</v>
      </c>
      <c r="DM148" s="3">
        <f t="shared" ref="DM148" si="410">DL148/DL$154*100</f>
        <v>0.81915989663384392</v>
      </c>
      <c r="DN148" s="3">
        <v>122</v>
      </c>
      <c r="DO148" s="3">
        <f t="shared" ref="DO148" si="411">DN148/DN$154*100</f>
        <v>1.1539916761256148</v>
      </c>
      <c r="DP148" s="3">
        <v>644</v>
      </c>
      <c r="DQ148" s="3">
        <f t="shared" ref="DQ148" si="412">DP148/DP$154*100</f>
        <v>0.69123929330442435</v>
      </c>
      <c r="DR148" s="3">
        <v>71</v>
      </c>
      <c r="DS148" s="3">
        <f t="shared" ref="DS148" si="413">DR148/DR$154*100</f>
        <v>1.0765731614859742</v>
      </c>
      <c r="DT148" s="3">
        <v>24</v>
      </c>
      <c r="DU148" s="3">
        <f t="shared" ref="DU148" si="414">DT148/DT$154*100</f>
        <v>0.80187103240895419</v>
      </c>
      <c r="DV148" s="3">
        <v>328</v>
      </c>
      <c r="DW148" s="3">
        <f t="shared" ref="DW148" si="415">DV148/DV$154*100</f>
        <v>1.1780339762238266</v>
      </c>
      <c r="DX148" s="3">
        <v>180</v>
      </c>
      <c r="DY148" s="3">
        <f t="shared" ref="DY148" si="416">DX148/DX$154*100</f>
        <v>1.1843663639952624</v>
      </c>
      <c r="DZ148" s="3">
        <v>671</v>
      </c>
      <c r="EA148" s="3">
        <f t="shared" ref="EA148" si="417">DZ148/DZ$154*100</f>
        <v>0.68884805305464591</v>
      </c>
      <c r="EB148" s="3">
        <v>166</v>
      </c>
      <c r="EC148" s="3">
        <f t="shared" ref="EC148" si="418">EB148/EB$154*100</f>
        <v>1.6280894468418987</v>
      </c>
      <c r="ED148" s="3">
        <v>275</v>
      </c>
      <c r="EE148" s="3">
        <f t="shared" ref="EE148" si="419">ED148/ED$154*100</f>
        <v>0.79202787938135422</v>
      </c>
      <c r="EF148" s="3">
        <v>234</v>
      </c>
      <c r="EG148" s="3">
        <f t="shared" ref="EG148" si="420">EF148/EF$154*100</f>
        <v>1.2398664759179781</v>
      </c>
      <c r="EH148" s="3">
        <v>71</v>
      </c>
      <c r="EI148" s="3">
        <f t="shared" ref="EI148" si="421">EH148/EH$154*100</f>
        <v>1.2689901697944592</v>
      </c>
      <c r="EJ148" s="3">
        <v>334</v>
      </c>
      <c r="EK148" s="3">
        <f t="shared" ref="EK148" si="422">EJ148/EJ$154*100</f>
        <v>1.2219661215380675</v>
      </c>
      <c r="EL148" s="3">
        <v>361</v>
      </c>
      <c r="EM148" s="3">
        <f t="shared" ref="EM148" si="423">EL148/EL$154*100</f>
        <v>1.1161956588955537</v>
      </c>
      <c r="EN148" s="3">
        <v>525</v>
      </c>
      <c r="EO148" s="3">
        <f t="shared" ref="EO148" si="424">EN148/EN$154*100</f>
        <v>1.2951131065446382</v>
      </c>
      <c r="EP148" s="3">
        <v>31</v>
      </c>
      <c r="EQ148" s="3">
        <f t="shared" ref="EQ148" si="425">EP148/EP$154*100</f>
        <v>0.85730088495575218</v>
      </c>
      <c r="ER148" s="3">
        <v>1355</v>
      </c>
      <c r="ES148" s="3">
        <f t="shared" ref="ES148" si="426">ER148/ER$154*100</f>
        <v>0.84710795468753897</v>
      </c>
      <c r="ET148" s="3">
        <v>1956</v>
      </c>
      <c r="EU148" s="3">
        <f t="shared" ref="EU148" si="427">ET148/ET$154*100</f>
        <v>0.91774973021160799</v>
      </c>
      <c r="EV148" s="3">
        <v>515</v>
      </c>
      <c r="EW148" s="3">
        <f t="shared" ref="EW148" si="428">EV148/EV$154*100</f>
        <v>1.2920220772704467</v>
      </c>
      <c r="EX148" s="3">
        <v>1629</v>
      </c>
      <c r="EY148" s="3">
        <f t="shared" ref="EY148" si="429">EX148/EX$154*100</f>
        <v>0.60527919385283058</v>
      </c>
      <c r="EZ148" s="3">
        <v>1297</v>
      </c>
      <c r="FA148" s="3">
        <f t="shared" ref="FA148" si="430">EZ148/EZ$154*100</f>
        <v>0.89240867776271704</v>
      </c>
      <c r="FB148" s="3">
        <v>556</v>
      </c>
      <c r="FC148" s="3">
        <f t="shared" ref="FC148" si="431">FB148/FB$154*100</f>
        <v>0.66717064449164232</v>
      </c>
      <c r="FD148" s="3">
        <v>75</v>
      </c>
      <c r="FE148" s="3">
        <f t="shared" ref="FE148" si="432">FD148/FD$154*100</f>
        <v>1.2761613067891782</v>
      </c>
      <c r="FF148" s="3">
        <v>40039</v>
      </c>
      <c r="FG148" s="3">
        <f t="shared" ref="FG148" si="433">FF148/FF$154*100</f>
        <v>0.87566283252070787</v>
      </c>
      <c r="FH148" s="3">
        <v>57450</v>
      </c>
      <c r="FI148" s="3">
        <f t="shared" ref="FI148" si="434">FH148/FH$154*100</f>
        <v>0.95578325397864539</v>
      </c>
    </row>
    <row r="149" spans="2:165" x14ac:dyDescent="0.35">
      <c r="B149" s="18">
        <v>144</v>
      </c>
      <c r="C149" s="13" t="s">
        <v>132</v>
      </c>
      <c r="D149" s="3">
        <v>270</v>
      </c>
      <c r="E149" s="3">
        <f t="shared" si="0"/>
        <v>2.2347293494454563</v>
      </c>
      <c r="F149" s="3">
        <v>318</v>
      </c>
      <c r="G149" s="3">
        <f t="shared" si="0"/>
        <v>3.1308457221620558</v>
      </c>
      <c r="H149" s="3">
        <v>2764</v>
      </c>
      <c r="I149" s="3">
        <f t="shared" ref="I149" si="435">H149/H$154*100</f>
        <v>2.6336852536494262</v>
      </c>
      <c r="J149" s="3">
        <v>1812</v>
      </c>
      <c r="K149" s="3">
        <f t="shared" ref="K149" si="436">J149/J$154*100</f>
        <v>1.5221774193548387</v>
      </c>
      <c r="L149" s="3">
        <v>1227</v>
      </c>
      <c r="M149" s="3">
        <f t="shared" ref="M149" si="437">L149/L$154*100</f>
        <v>3.3076342462799224</v>
      </c>
      <c r="N149" s="3">
        <v>1432</v>
      </c>
      <c r="O149" s="3">
        <f t="shared" ref="O149" si="438">N149/N$154*100</f>
        <v>2.7125835843230854</v>
      </c>
      <c r="P149" s="3">
        <v>1308</v>
      </c>
      <c r="Q149" s="3">
        <f t="shared" ref="Q149" si="439">P149/P$154*100</f>
        <v>1.3722342869732163</v>
      </c>
      <c r="R149" s="3">
        <v>526</v>
      </c>
      <c r="S149" s="3">
        <f t="shared" ref="S149" si="440">R149/R$154*100</f>
        <v>4.0611488573193331</v>
      </c>
      <c r="T149" s="3">
        <v>1540</v>
      </c>
      <c r="U149" s="3">
        <f t="shared" ref="U149" si="441">T149/T$154*100</f>
        <v>0.96700260588364562</v>
      </c>
      <c r="V149" s="3">
        <v>2235</v>
      </c>
      <c r="W149" s="3">
        <f t="shared" ref="W149" si="442">V149/V$154*100</f>
        <v>1.258417603207135</v>
      </c>
      <c r="X149" s="3">
        <v>185</v>
      </c>
      <c r="Y149" s="3">
        <f t="shared" ref="Y149" si="443">X149/X$154*100</f>
        <v>3.3691495173920964</v>
      </c>
      <c r="Z149" s="3">
        <v>955</v>
      </c>
      <c r="AA149" s="3">
        <f t="shared" ref="AA149" si="444">Z149/Z$154*100</f>
        <v>2.7292732416907204</v>
      </c>
      <c r="AB149" s="3">
        <v>1735</v>
      </c>
      <c r="AC149" s="3">
        <f t="shared" ref="AC149" si="445">AB149/AB$154*100</f>
        <v>1.5924589953281751</v>
      </c>
      <c r="AD149" s="3">
        <v>4052</v>
      </c>
      <c r="AE149" s="3">
        <f t="shared" ref="AE149" si="446">AD149/AD$154*100</f>
        <v>1.1940579996286986</v>
      </c>
      <c r="AF149" s="3">
        <v>626</v>
      </c>
      <c r="AG149" s="3">
        <f t="shared" ref="AG149" si="447">AF149/AF$154*100</f>
        <v>5.1429510351626684</v>
      </c>
      <c r="AH149" s="3">
        <v>497</v>
      </c>
      <c r="AI149" s="3">
        <f t="shared" ref="AI149" si="448">AH149/AH$154*100</f>
        <v>2.440102120974077</v>
      </c>
      <c r="AJ149" s="3">
        <v>426</v>
      </c>
      <c r="AK149" s="3">
        <f t="shared" ref="AK149" si="449">AJ149/AJ$154*100</f>
        <v>2.9178082191780823</v>
      </c>
      <c r="AL149" s="3">
        <v>1702</v>
      </c>
      <c r="AM149" s="3">
        <f t="shared" ref="AM149" si="450">AL149/AL$154*100</f>
        <v>1.2279676486078945</v>
      </c>
      <c r="AN149" s="3">
        <v>1702</v>
      </c>
      <c r="AO149" s="3">
        <f t="shared" ref="AO149" si="451">AN149/AN$154*100</f>
        <v>3.8839825654366624</v>
      </c>
      <c r="AP149" s="3">
        <v>2881</v>
      </c>
      <c r="AQ149" s="3">
        <f t="shared" ref="AQ149" si="452">AP149/AP$154*100</f>
        <v>2.244818450989559</v>
      </c>
      <c r="AR149" s="3">
        <v>308</v>
      </c>
      <c r="AS149" s="3">
        <f t="shared" ref="AS149" si="453">AR149/AR$154*100</f>
        <v>3.2160384253941734</v>
      </c>
      <c r="AT149" s="3">
        <v>1453</v>
      </c>
      <c r="AU149" s="3">
        <f t="shared" ref="AU149" si="454">AT149/AT$154*100</f>
        <v>1.0331562817750664</v>
      </c>
      <c r="AV149" s="3">
        <v>570</v>
      </c>
      <c r="AW149" s="3">
        <f t="shared" ref="AW149" si="455">AV149/AV$154*100</f>
        <v>4.7177619599404075</v>
      </c>
      <c r="AX149" s="3">
        <v>439</v>
      </c>
      <c r="AY149" s="3">
        <f t="shared" ref="AY149" si="456">AX149/AX$154*100</f>
        <v>1.9059610124603827</v>
      </c>
      <c r="AZ149" s="3">
        <v>2574</v>
      </c>
      <c r="BA149" s="3">
        <f t="shared" ref="BA149" si="457">AZ149/AZ$154*100</f>
        <v>2.3161437196872217</v>
      </c>
      <c r="BB149" s="3">
        <v>1807</v>
      </c>
      <c r="BC149" s="3">
        <f t="shared" ref="BC149" si="458">BB149/BB$154*100</f>
        <v>1.2387657587868732</v>
      </c>
      <c r="BD149" s="3">
        <v>5183</v>
      </c>
      <c r="BE149" s="3">
        <f t="shared" ref="BE149" si="459">BD149/BD$154*100</f>
        <v>2.0705910552703592</v>
      </c>
      <c r="BF149" s="3">
        <v>1449</v>
      </c>
      <c r="BG149" s="3">
        <f t="shared" ref="BG149" si="460">BF149/BF$154*100</f>
        <v>2.3613963039014374</v>
      </c>
      <c r="BH149" s="3">
        <v>531</v>
      </c>
      <c r="BI149" s="3">
        <f t="shared" ref="BI149" si="461">BH149/BH$154*100</f>
        <v>3.5520770620108366</v>
      </c>
      <c r="BJ149" s="3">
        <v>155</v>
      </c>
      <c r="BK149" s="3">
        <f t="shared" ref="BK149" si="462">BJ149/BJ$154*100</f>
        <v>2.9767620510850779</v>
      </c>
      <c r="BL149" s="3">
        <v>1184</v>
      </c>
      <c r="BM149" s="3">
        <f t="shared" ref="BM149" si="463">BL149/BL$154*100</f>
        <v>1.3978913564504893</v>
      </c>
      <c r="BN149" s="3">
        <v>479</v>
      </c>
      <c r="BO149" s="3">
        <f t="shared" ref="BO149" si="464">BN149/BN$154*100</f>
        <v>2.5466531979371578</v>
      </c>
      <c r="BP149" s="3">
        <v>2839</v>
      </c>
      <c r="BQ149" s="3">
        <f t="shared" ref="BQ149" si="465">BP149/BP$154*100</f>
        <v>1.2654165533779356</v>
      </c>
      <c r="BR149" s="3">
        <v>406</v>
      </c>
      <c r="BS149" s="3">
        <f t="shared" ref="BS149" si="466">BR149/BR$154*100</f>
        <v>2.5632931371930048</v>
      </c>
      <c r="BT149" s="3">
        <v>2252</v>
      </c>
      <c r="BU149" s="3">
        <f t="shared" ref="BU149" si="467">BT149/BT$154*100</f>
        <v>1.515396210163652</v>
      </c>
      <c r="BV149" s="3">
        <v>2330</v>
      </c>
      <c r="BW149" s="3">
        <f t="shared" ref="BW149" si="468">BV149/BV$154*100</f>
        <v>1.5515955463214532</v>
      </c>
      <c r="BX149" s="3">
        <v>2384</v>
      </c>
      <c r="BY149" s="3">
        <f t="shared" ref="BY149" si="469">BX149/BX$154*100</f>
        <v>3.4409098781825529</v>
      </c>
      <c r="BZ149" s="3">
        <v>288</v>
      </c>
      <c r="CA149" s="3">
        <f t="shared" ref="CA149" si="470">BZ149/BZ$154*100</f>
        <v>4.2660346615316254</v>
      </c>
      <c r="CB149" s="3">
        <v>969</v>
      </c>
      <c r="CC149" s="3">
        <f t="shared" ref="CC149" si="471">CB149/CB$154*100</f>
        <v>2.0393130734910345</v>
      </c>
      <c r="CD149" s="3">
        <v>1341</v>
      </c>
      <c r="CE149" s="3">
        <f t="shared" ref="CE149" si="472">CD149/CD$154*100</f>
        <v>1.1342107043778333</v>
      </c>
      <c r="CF149" s="3">
        <v>225</v>
      </c>
      <c r="CG149" s="3">
        <f t="shared" ref="CG149" si="473">CF149/CF$154*100</f>
        <v>2.4528507576583451</v>
      </c>
      <c r="CH149" s="3">
        <v>755</v>
      </c>
      <c r="CI149" s="3">
        <f t="shared" ref="CI149" si="474">CH149/CH$154*100</f>
        <v>0.95691960607865756</v>
      </c>
      <c r="CJ149" s="3">
        <v>1741</v>
      </c>
      <c r="CK149" s="3">
        <f t="shared" ref="CK149" si="475">CJ149/CJ$154*100</f>
        <v>1.6045491410454915</v>
      </c>
      <c r="CL149" s="3">
        <v>761</v>
      </c>
      <c r="CM149" s="3">
        <f t="shared" ref="CM149" si="476">CL149/CL$154*100</f>
        <v>0.55772979786875387</v>
      </c>
      <c r="CN149" s="3">
        <v>2073</v>
      </c>
      <c r="CO149" s="3">
        <f t="shared" ref="CO149" si="477">CN149/CN$154*100</f>
        <v>1.27167771895493</v>
      </c>
      <c r="CP149" s="3">
        <v>1236</v>
      </c>
      <c r="CQ149" s="3">
        <f t="shared" ref="CQ149:CS149" si="478">CP149/CP$154*100</f>
        <v>2.4305828679304651</v>
      </c>
      <c r="CR149" s="3">
        <v>991</v>
      </c>
      <c r="CS149" s="3">
        <f t="shared" si="478"/>
        <v>2.1991922240468686</v>
      </c>
      <c r="CT149" s="3">
        <v>1034</v>
      </c>
      <c r="CU149" s="3">
        <f t="shared" ref="CU149" si="479">CT149/CT$154*100</f>
        <v>3.7602734744345043</v>
      </c>
      <c r="CV149" s="3">
        <v>1969</v>
      </c>
      <c r="CW149" s="3">
        <f t="shared" ref="CW149" si="480">CV149/CV$154*100</f>
        <v>1.0996682565036247</v>
      </c>
      <c r="CX149" s="3">
        <v>1435</v>
      </c>
      <c r="CY149" s="3">
        <f t="shared" ref="CY149" si="481">CX149/CX$154*100</f>
        <v>1.2593021623139566</v>
      </c>
      <c r="CZ149" s="3">
        <v>898</v>
      </c>
      <c r="DA149" s="3">
        <f t="shared" ref="DA149" si="482">CZ149/CZ$154*100</f>
        <v>2.5867780498343653</v>
      </c>
      <c r="DB149" s="3">
        <v>1768</v>
      </c>
      <c r="DC149" s="3">
        <f t="shared" ref="DC149" si="483">DB149/DB$154*100</f>
        <v>1.1059538852260073</v>
      </c>
      <c r="DD149" s="3">
        <v>3652</v>
      </c>
      <c r="DE149" s="3">
        <f t="shared" ref="DE149" si="484">DD149/DD$154*100</f>
        <v>2.3533808907018257</v>
      </c>
      <c r="DF149" s="3">
        <v>457</v>
      </c>
      <c r="DG149" s="3">
        <f t="shared" ref="DG149" si="485">DF149/DF$154*100</f>
        <v>2.555071005255507</v>
      </c>
      <c r="DH149" s="3">
        <v>354</v>
      </c>
      <c r="DI149" s="3">
        <f t="shared" ref="DI149" si="486">DH149/DH$154*100</f>
        <v>2.2345663426335061</v>
      </c>
      <c r="DJ149" s="3">
        <v>408</v>
      </c>
      <c r="DK149" s="3">
        <f t="shared" ref="DK149" si="487">DJ149/DJ$154*100</f>
        <v>3.0081840300818405</v>
      </c>
      <c r="DL149" s="3">
        <v>715</v>
      </c>
      <c r="DM149" s="3">
        <f t="shared" ref="DM149" si="488">DL149/DL$154*100</f>
        <v>1.2076274764808215</v>
      </c>
      <c r="DN149" s="3">
        <v>363</v>
      </c>
      <c r="DO149" s="3">
        <f t="shared" ref="DO149" si="489">DN149/DN$154*100</f>
        <v>3.4335981838819523</v>
      </c>
      <c r="DP149" s="3">
        <v>1048</v>
      </c>
      <c r="DQ149" s="3">
        <f t="shared" ref="DQ149" si="490">DP149/DP$154*100</f>
        <v>1.12487388102956</v>
      </c>
      <c r="DR149" s="3">
        <v>269</v>
      </c>
      <c r="DS149" s="3">
        <f t="shared" ref="DS149" si="491">DR149/DR$154*100</f>
        <v>4.0788476118271415</v>
      </c>
      <c r="DT149" s="3">
        <v>66</v>
      </c>
      <c r="DU149" s="3">
        <f t="shared" ref="DU149" si="492">DT149/DT$154*100</f>
        <v>2.2051453391246243</v>
      </c>
      <c r="DV149" s="3">
        <v>757</v>
      </c>
      <c r="DW149" s="3">
        <f t="shared" ref="DW149" si="493">DV149/DV$154*100</f>
        <v>2.718816219516575</v>
      </c>
      <c r="DX149" s="3">
        <v>378</v>
      </c>
      <c r="DY149" s="3">
        <f t="shared" ref="DY149" si="494">DX149/DX$154*100</f>
        <v>2.4871693643900512</v>
      </c>
      <c r="DZ149" s="3">
        <v>932</v>
      </c>
      <c r="EA149" s="3">
        <f t="shared" ref="EA149" si="495">DZ149/DZ$154*100</f>
        <v>0.95679044030839033</v>
      </c>
      <c r="EB149" s="3">
        <v>325</v>
      </c>
      <c r="EC149" s="3">
        <f t="shared" ref="EC149" si="496">EB149/EB$154*100</f>
        <v>3.1875245194193802</v>
      </c>
      <c r="ED149" s="3">
        <v>448</v>
      </c>
      <c r="EE149" s="3">
        <f t="shared" ref="EE149" si="497">ED149/ED$154*100</f>
        <v>1.2902854180467151</v>
      </c>
      <c r="EF149" s="3">
        <v>437</v>
      </c>
      <c r="EG149" s="3">
        <f t="shared" ref="EG149" si="498">EF149/EF$154*100</f>
        <v>2.3154771366502409</v>
      </c>
      <c r="EH149" s="3">
        <v>161</v>
      </c>
      <c r="EI149" s="3">
        <f t="shared" ref="EI149" si="499">EH149/EH$154*100</f>
        <v>2.8775692582663095</v>
      </c>
      <c r="EJ149" s="3">
        <v>752</v>
      </c>
      <c r="EK149" s="3">
        <f t="shared" ref="EK149" si="500">EJ149/EJ$154*100</f>
        <v>2.751253064061757</v>
      </c>
      <c r="EL149" s="3">
        <v>720</v>
      </c>
      <c r="EM149" s="3">
        <f t="shared" ref="EM149" si="501">EL149/EL$154*100</f>
        <v>2.2262074083235421</v>
      </c>
      <c r="EN149" s="3">
        <v>1385</v>
      </c>
      <c r="EO149" s="3">
        <f t="shared" ref="EO149" si="502">EN149/EN$154*100</f>
        <v>3.4166317191701405</v>
      </c>
      <c r="EP149" s="3">
        <v>100</v>
      </c>
      <c r="EQ149" s="3">
        <f t="shared" ref="EQ149" si="503">EP149/EP$154*100</f>
        <v>2.7654867256637168</v>
      </c>
      <c r="ER149" s="3">
        <v>1827</v>
      </c>
      <c r="ES149" s="3">
        <f t="shared" ref="ES149" si="504">ER149/ER$154*100</f>
        <v>1.1421891020030508</v>
      </c>
      <c r="ET149" s="3">
        <v>2383</v>
      </c>
      <c r="EU149" s="3">
        <f t="shared" ref="EU149" si="505">ET149/ET$154*100</f>
        <v>1.1180969361422606</v>
      </c>
      <c r="EV149" s="3">
        <v>1001</v>
      </c>
      <c r="EW149" s="3">
        <f t="shared" ref="EW149" si="506">EV149/EV$154*100</f>
        <v>2.5112895132965378</v>
      </c>
      <c r="EX149" s="3">
        <v>2454</v>
      </c>
      <c r="EY149" s="3">
        <f t="shared" ref="EY149" si="507">EX149/EX$154*100</f>
        <v>0.91182022204717383</v>
      </c>
      <c r="EZ149" s="3">
        <v>2629</v>
      </c>
      <c r="FA149" s="3">
        <f t="shared" ref="FA149" si="508">EZ149/EZ$154*100</f>
        <v>1.8088993167603571</v>
      </c>
      <c r="FB149" s="3">
        <v>742</v>
      </c>
      <c r="FC149" s="3">
        <f t="shared" ref="FC149" si="509">FB149/FB$154*100</f>
        <v>0.89036082412373863</v>
      </c>
      <c r="FD149" s="3">
        <v>211</v>
      </c>
      <c r="FE149" s="3">
        <f t="shared" ref="FE149" si="510">FD149/FD$154*100</f>
        <v>3.5902671431002209</v>
      </c>
      <c r="FF149" s="3">
        <v>58910</v>
      </c>
      <c r="FG149" s="3">
        <f t="shared" ref="FG149" si="511">FF149/FF$154*100</f>
        <v>1.2883762697318839</v>
      </c>
      <c r="FH149" s="3">
        <v>97278</v>
      </c>
      <c r="FI149" s="3">
        <f t="shared" ref="FI149" si="512">FH149/FH$154*100</f>
        <v>1.6183930962669217</v>
      </c>
    </row>
    <row r="150" spans="2:165" x14ac:dyDescent="0.35">
      <c r="B150" s="18">
        <v>145</v>
      </c>
      <c r="C150" s="13" t="s">
        <v>133</v>
      </c>
      <c r="D150" s="3">
        <v>1160</v>
      </c>
      <c r="E150" s="3">
        <f t="shared" si="0"/>
        <v>9.6010594272471437</v>
      </c>
      <c r="F150" s="3">
        <v>1280</v>
      </c>
      <c r="G150" s="3">
        <f t="shared" si="0"/>
        <v>12.602146303042236</v>
      </c>
      <c r="H150" s="3">
        <v>14901</v>
      </c>
      <c r="I150" s="3">
        <f t="shared" ref="I150" si="513">H150/H$154*100</f>
        <v>14.198460189808287</v>
      </c>
      <c r="J150" s="3">
        <v>11643</v>
      </c>
      <c r="K150" s="3">
        <f t="shared" ref="K150" si="514">J150/J$154*100</f>
        <v>9.7807459677419359</v>
      </c>
      <c r="L150" s="3">
        <v>4382</v>
      </c>
      <c r="M150" s="3">
        <f t="shared" ref="M150" si="515">L150/L$154*100</f>
        <v>11.812594349795127</v>
      </c>
      <c r="N150" s="3">
        <v>6400</v>
      </c>
      <c r="O150" s="3">
        <f t="shared" ref="O150" si="516">N150/N$154*100</f>
        <v>12.123278589153454</v>
      </c>
      <c r="P150" s="3">
        <v>7067</v>
      </c>
      <c r="Q150" s="3">
        <f t="shared" ref="Q150" si="517">P150/P$154*100</f>
        <v>7.4140517630273086</v>
      </c>
      <c r="R150" s="3">
        <v>1644</v>
      </c>
      <c r="S150" s="3">
        <f t="shared" ref="S150" si="518">R150/R$154*100</f>
        <v>12.693020382952438</v>
      </c>
      <c r="T150" s="3">
        <v>11894</v>
      </c>
      <c r="U150" s="3">
        <f t="shared" ref="U150" si="519">T150/T$154*100</f>
        <v>7.4685253210260276</v>
      </c>
      <c r="V150" s="3">
        <v>12172</v>
      </c>
      <c r="W150" s="3">
        <f t="shared" ref="W150" si="520">V150/V$154*100</f>
        <v>6.853449246638589</v>
      </c>
      <c r="X150" s="3">
        <v>585</v>
      </c>
      <c r="Y150" s="3">
        <f t="shared" ref="Y150" si="521">X150/X$154*100</f>
        <v>10.653797122564196</v>
      </c>
      <c r="Z150" s="3">
        <v>3926</v>
      </c>
      <c r="AA150" s="3">
        <f t="shared" ref="AA150" si="522">Z150/Z$154*100</f>
        <v>11.220028007201851</v>
      </c>
      <c r="AB150" s="3">
        <v>11026</v>
      </c>
      <c r="AC150" s="3">
        <f t="shared" ref="AC150" si="523">AB150/AB$154*100</f>
        <v>10.120145753595654</v>
      </c>
      <c r="AD150" s="3">
        <v>25718</v>
      </c>
      <c r="AE150" s="3">
        <f t="shared" ref="AE150" si="524">AD150/AD$154*100</f>
        <v>7.5786731575643804</v>
      </c>
      <c r="AF150" s="3">
        <v>1876</v>
      </c>
      <c r="AG150" s="3">
        <f t="shared" ref="AG150" si="525">AF150/AF$154*100</f>
        <v>15.412421952021033</v>
      </c>
      <c r="AH150" s="3">
        <v>2044</v>
      </c>
      <c r="AI150" s="3">
        <f t="shared" ref="AI150" si="526">AH150/AH$154*100</f>
        <v>10.035349567949725</v>
      </c>
      <c r="AJ150" s="3">
        <v>1544</v>
      </c>
      <c r="AK150" s="3">
        <f t="shared" ref="AK150" si="527">AJ150/AJ$154*100</f>
        <v>10.575342465753424</v>
      </c>
      <c r="AL150" s="3">
        <v>16408</v>
      </c>
      <c r="AM150" s="3">
        <f t="shared" ref="AM150" si="528">AL150/AL$154*100</f>
        <v>11.838127601855659</v>
      </c>
      <c r="AN150" s="3">
        <v>5111</v>
      </c>
      <c r="AO150" s="3">
        <f t="shared" ref="AO150" si="529">AN150/AN$154*100</f>
        <v>11.66335775085005</v>
      </c>
      <c r="AP150" s="3">
        <v>16149</v>
      </c>
      <c r="AQ150" s="3">
        <f t="shared" ref="AQ150" si="530">AP150/AP$154*100</f>
        <v>12.582982702197288</v>
      </c>
      <c r="AR150" s="3">
        <v>1007</v>
      </c>
      <c r="AS150" s="3">
        <f t="shared" ref="AS150" si="531">AR150/AR$154*100</f>
        <v>10.514774981727054</v>
      </c>
      <c r="AT150" s="3">
        <v>11633</v>
      </c>
      <c r="AU150" s="3">
        <f t="shared" ref="AU150" si="532">AT150/AT$154*100</f>
        <v>8.271649708113797</v>
      </c>
      <c r="AV150" s="3">
        <v>2105</v>
      </c>
      <c r="AW150" s="3">
        <f t="shared" ref="AW150" si="533">AV150/AV$154*100</f>
        <v>17.422612150306239</v>
      </c>
      <c r="AX150" s="3">
        <v>2451</v>
      </c>
      <c r="AY150" s="3">
        <f t="shared" ref="AY150" si="534">AX150/AX$154*100</f>
        <v>10.641253853167195</v>
      </c>
      <c r="AZ150" s="3">
        <v>15284</v>
      </c>
      <c r="BA150" s="3">
        <f t="shared" ref="BA150" si="535">AZ150/AZ$154*100</f>
        <v>13.752890680535934</v>
      </c>
      <c r="BB150" s="3">
        <v>9503</v>
      </c>
      <c r="BC150" s="3">
        <f t="shared" ref="BC150" si="536">BB150/BB$154*100</f>
        <v>6.514660213476291</v>
      </c>
      <c r="BD150" s="3">
        <v>30199</v>
      </c>
      <c r="BE150" s="3">
        <f t="shared" ref="BE150" si="537">BD150/BD$154*100</f>
        <v>12.064398857439626</v>
      </c>
      <c r="BF150" s="3">
        <v>6902</v>
      </c>
      <c r="BG150" s="3">
        <f t="shared" ref="BG150" si="538">BF150/BF$154*100</f>
        <v>11.248003650467716</v>
      </c>
      <c r="BH150" s="3">
        <v>1843</v>
      </c>
      <c r="BI150" s="3">
        <f t="shared" ref="BI150" si="539">BH150/BH$154*100</f>
        <v>12.32858385176266</v>
      </c>
      <c r="BJ150" s="3">
        <v>591</v>
      </c>
      <c r="BK150" s="3">
        <f t="shared" ref="BK150" si="540">BJ150/BJ$154*100</f>
        <v>11.350105627040524</v>
      </c>
      <c r="BL150" s="3">
        <v>7650</v>
      </c>
      <c r="BM150" s="3">
        <f t="shared" ref="BM150" si="541">BL150/BL$154*100</f>
        <v>9.0319838486877053</v>
      </c>
      <c r="BN150" s="3">
        <v>2061</v>
      </c>
      <c r="BO150" s="3">
        <f t="shared" ref="BO150" si="542">BN150/BN$154*100</f>
        <v>10.957520336009358</v>
      </c>
      <c r="BP150" s="3">
        <v>16943</v>
      </c>
      <c r="BQ150" s="3">
        <f t="shared" ref="BQ150" si="543">BP150/BP$154*100</f>
        <v>7.5519382401839961</v>
      </c>
      <c r="BR150" s="3">
        <v>1599</v>
      </c>
      <c r="BS150" s="3">
        <f t="shared" ref="BS150" si="544">BR150/BR$154*100</f>
        <v>10.095334301407917</v>
      </c>
      <c r="BT150" s="3">
        <v>12791</v>
      </c>
      <c r="BU150" s="3">
        <f t="shared" ref="BU150" si="545">BT150/BT$154*100</f>
        <v>8.6072082256675291</v>
      </c>
      <c r="BV150" s="3">
        <v>13779</v>
      </c>
      <c r="BW150" s="3">
        <f t="shared" ref="BW150" si="546">BV150/BV$154*100</f>
        <v>9.1757231900271705</v>
      </c>
      <c r="BX150" s="3">
        <v>9397</v>
      </c>
      <c r="BY150" s="3">
        <f t="shared" ref="BY150" si="547">BX150/BX$154*100</f>
        <v>13.563015992148259</v>
      </c>
      <c r="BZ150" s="3">
        <v>830</v>
      </c>
      <c r="CA150" s="3">
        <f t="shared" ref="CA150" si="548">BZ150/BZ$154*100</f>
        <v>12.294474892608502</v>
      </c>
      <c r="CB150" s="3">
        <v>4686</v>
      </c>
      <c r="CC150" s="3">
        <f t="shared" ref="CC150" si="549">CB150/CB$154*100</f>
        <v>9.861941240845189</v>
      </c>
      <c r="CD150" s="3">
        <v>7279</v>
      </c>
      <c r="CE150" s="3">
        <f t="shared" ref="CE150" si="550">CD150/CD$154*100</f>
        <v>6.1565396846877327</v>
      </c>
      <c r="CF150" s="3">
        <v>833</v>
      </c>
      <c r="CG150" s="3">
        <f t="shared" ref="CG150" si="551">CF150/CF$154*100</f>
        <v>9.0809985827973385</v>
      </c>
      <c r="CH150" s="3">
        <v>8449</v>
      </c>
      <c r="CI150" s="3">
        <f t="shared" ref="CI150" si="552">CH150/CH$154*100</f>
        <v>10.708627485772951</v>
      </c>
      <c r="CJ150" s="3">
        <v>11231</v>
      </c>
      <c r="CK150" s="3">
        <f t="shared" ref="CK150" si="553">CJ150/CJ$154*100</f>
        <v>10.350770478507705</v>
      </c>
      <c r="CL150" s="3">
        <v>12161</v>
      </c>
      <c r="CM150" s="3">
        <f t="shared" ref="CM150" si="554">CL150/CL$154*100</f>
        <v>8.9126834058895099</v>
      </c>
      <c r="CN150" s="3">
        <v>12828</v>
      </c>
      <c r="CO150" s="3">
        <f t="shared" ref="CO150" si="555">CN150/CN$154*100</f>
        <v>7.8693110365430972</v>
      </c>
      <c r="CP150" s="3">
        <v>5659</v>
      </c>
      <c r="CQ150" s="3">
        <f t="shared" ref="CQ150:CS150" si="556">CP150/CP$154*100</f>
        <v>11.128372532053803</v>
      </c>
      <c r="CR150" s="3">
        <v>4940</v>
      </c>
      <c r="CS150" s="3">
        <f t="shared" si="556"/>
        <v>10.962673649638276</v>
      </c>
      <c r="CT150" s="3">
        <v>3321</v>
      </c>
      <c r="CU150" s="3">
        <f t="shared" ref="CU150" si="557">CT150/CT$154*100</f>
        <v>12.077241981234998</v>
      </c>
      <c r="CV150" s="3">
        <v>11797</v>
      </c>
      <c r="CW150" s="3">
        <f t="shared" ref="CW150" si="558">CV150/CV$154*100</f>
        <v>6.5885151965328888</v>
      </c>
      <c r="CX150" s="3">
        <v>10253</v>
      </c>
      <c r="CY150" s="3">
        <f t="shared" ref="CY150" si="559">CX150/CX$154*100</f>
        <v>8.9976481325470363</v>
      </c>
      <c r="CZ150" s="3">
        <v>3858</v>
      </c>
      <c r="DA150" s="3">
        <f t="shared" ref="DA150" si="560">CZ150/CZ$154*100</f>
        <v>11.113351577128043</v>
      </c>
      <c r="DB150" s="3">
        <v>18909</v>
      </c>
      <c r="DC150" s="3">
        <f t="shared" ref="DC150" si="561">DB150/DB$154*100</f>
        <v>11.828326931978832</v>
      </c>
      <c r="DD150" s="3">
        <v>16511</v>
      </c>
      <c r="DE150" s="3">
        <f t="shared" ref="DE150" si="562">DD150/DD$154*100</f>
        <v>10.639833484769397</v>
      </c>
      <c r="DF150" s="3">
        <v>2271</v>
      </c>
      <c r="DG150" s="3">
        <f t="shared" ref="DG150" si="563">DF150/DF$154*100</f>
        <v>12.697081516269709</v>
      </c>
      <c r="DH150" s="3">
        <v>1421</v>
      </c>
      <c r="DI150" s="3">
        <f t="shared" ref="DI150" si="564">DH150/DH$154*100</f>
        <v>8.969827042040146</v>
      </c>
      <c r="DJ150" s="3">
        <v>1540</v>
      </c>
      <c r="DK150" s="3">
        <f t="shared" ref="DK150" si="565">DJ150/DJ$154*100</f>
        <v>11.354420113544201</v>
      </c>
      <c r="DL150" s="3">
        <v>5226</v>
      </c>
      <c r="DM150" s="3">
        <f t="shared" ref="DM150" si="566">DL150/DL$154*100</f>
        <v>8.8266590099143691</v>
      </c>
      <c r="DN150" s="3">
        <v>1285</v>
      </c>
      <c r="DO150" s="3">
        <f t="shared" ref="DO150" si="567">DN150/DN$154*100</f>
        <v>12.154748391978812</v>
      </c>
      <c r="DP150" s="3">
        <v>10013</v>
      </c>
      <c r="DQ150" s="3">
        <f t="shared" ref="DQ150" si="568">DP150/DP$154*100</f>
        <v>10.747482987355902</v>
      </c>
      <c r="DR150" s="3">
        <v>901</v>
      </c>
      <c r="DS150" s="3">
        <f t="shared" ref="DS150" si="569">DR150/DR$154*100</f>
        <v>13.661865049279756</v>
      </c>
      <c r="DT150" s="3">
        <v>247</v>
      </c>
      <c r="DU150" s="3">
        <f t="shared" ref="DU150" si="570">DT150/DT$154*100</f>
        <v>8.2525893752088209</v>
      </c>
      <c r="DV150" s="3">
        <v>2956</v>
      </c>
      <c r="DW150" s="3">
        <f t="shared" ref="DW150" si="571">DV150/DV$154*100</f>
        <v>10.616672054017167</v>
      </c>
      <c r="DX150" s="3">
        <v>1617</v>
      </c>
      <c r="DY150" s="3">
        <f t="shared" ref="DY150" si="572">DX150/DX$154*100</f>
        <v>10.639557836557442</v>
      </c>
      <c r="DZ150" s="3">
        <v>8895</v>
      </c>
      <c r="EA150" s="3">
        <f t="shared" ref="EA150" si="573">DZ150/DZ$154*100</f>
        <v>9.1315997495097978</v>
      </c>
      <c r="EB150" s="3">
        <v>1114</v>
      </c>
      <c r="EC150" s="3">
        <f t="shared" ref="EC150" si="574">EB150/EB$154*100</f>
        <v>10.925853275794429</v>
      </c>
      <c r="ED150" s="3">
        <v>2831</v>
      </c>
      <c r="EE150" s="3">
        <f t="shared" ref="EE150" si="575">ED150/ED$154*100</f>
        <v>8.153567005558596</v>
      </c>
      <c r="EF150" s="3">
        <v>1611</v>
      </c>
      <c r="EG150" s="3">
        <f t="shared" ref="EG150" si="576">EF150/EF$154*100</f>
        <v>8.5360038149737729</v>
      </c>
      <c r="EH150" s="3">
        <v>632</v>
      </c>
      <c r="EI150" s="3">
        <f t="shared" ref="EI150" si="577">EH150/EH$154*100</f>
        <v>11.295799821268989</v>
      </c>
      <c r="EJ150" s="3">
        <v>3176</v>
      </c>
      <c r="EK150" s="3">
        <f t="shared" ref="EK150" si="578">EJ150/EJ$154*100</f>
        <v>11.619653898218271</v>
      </c>
      <c r="EL150" s="3">
        <v>3676</v>
      </c>
      <c r="EM150" s="3">
        <f t="shared" ref="EM150" si="579">EL150/EL$154*100</f>
        <v>11.366025601385196</v>
      </c>
      <c r="EN150" s="3">
        <v>4726</v>
      </c>
      <c r="EO150" s="3">
        <f t="shared" ref="EO150" si="580">EN150/EN$154*100</f>
        <v>11.658484841009448</v>
      </c>
      <c r="EP150" s="3">
        <v>365</v>
      </c>
      <c r="EQ150" s="3">
        <f t="shared" ref="EQ150" si="581">EP150/EP$154*100</f>
        <v>10.094026548672566</v>
      </c>
      <c r="ER150" s="3">
        <v>12483</v>
      </c>
      <c r="ES150" s="3">
        <f t="shared" ref="ES150" si="582">ER150/ER$154*100</f>
        <v>7.8040211058040958</v>
      </c>
      <c r="ET150" s="3">
        <v>16693</v>
      </c>
      <c r="EU150" s="3">
        <f t="shared" ref="EU150" si="583">ET150/ET$154*100</f>
        <v>7.8323089194388409</v>
      </c>
      <c r="EV150" s="3">
        <v>5530</v>
      </c>
      <c r="EW150" s="3">
        <f t="shared" ref="EW150" si="584">EV150/EV$154*100</f>
        <v>13.873557451078774</v>
      </c>
      <c r="EX150" s="3">
        <v>16630</v>
      </c>
      <c r="EY150" s="3">
        <f t="shared" ref="EY150" si="585">EX150/EX$154*100</f>
        <v>6.1791239986326412</v>
      </c>
      <c r="EZ150" s="3">
        <v>16043</v>
      </c>
      <c r="FA150" s="3">
        <f t="shared" ref="FA150" si="586">EZ150/EZ$154*100</f>
        <v>11.038482974053407</v>
      </c>
      <c r="FB150" s="3">
        <v>10678</v>
      </c>
      <c r="FC150" s="3">
        <f t="shared" ref="FC150" si="587">FB150/FB$154*100</f>
        <v>12.813036226406037</v>
      </c>
      <c r="FD150" s="3">
        <v>772</v>
      </c>
      <c r="FE150" s="3">
        <f t="shared" ref="FE150" si="588">FD150/FD$154*100</f>
        <v>13.135953717883272</v>
      </c>
      <c r="FF150" s="3">
        <v>398278</v>
      </c>
      <c r="FG150" s="3">
        <f t="shared" ref="FG150" si="589">FF150/FF$154*100</f>
        <v>8.7104383628632718</v>
      </c>
      <c r="FH150" s="3">
        <v>571149</v>
      </c>
      <c r="FI150" s="3">
        <f t="shared" ref="FI150" si="590">FH150/FH$154*100</f>
        <v>9.5020826758337567</v>
      </c>
    </row>
    <row r="151" spans="2:165" x14ac:dyDescent="0.35">
      <c r="B151" s="18">
        <v>146</v>
      </c>
      <c r="C151" s="13" t="s">
        <v>134</v>
      </c>
      <c r="D151" s="3">
        <v>155</v>
      </c>
      <c r="E151" s="3">
        <f t="shared" si="0"/>
        <v>1.282900182089058</v>
      </c>
      <c r="F151" s="3">
        <v>137</v>
      </c>
      <c r="G151" s="3">
        <f t="shared" si="0"/>
        <v>1.3488234714974894</v>
      </c>
      <c r="H151" s="3">
        <v>1336</v>
      </c>
      <c r="I151" s="3">
        <f t="shared" ref="I151" si="591">H151/H$154*100</f>
        <v>1.2730113961199834</v>
      </c>
      <c r="J151" s="3">
        <v>1213</v>
      </c>
      <c r="K151" s="3">
        <f t="shared" ref="K151" si="592">J151/J$154*100</f>
        <v>1.0189852150537633</v>
      </c>
      <c r="L151" s="3">
        <v>634</v>
      </c>
      <c r="M151" s="3">
        <f t="shared" ref="M151" si="593">L151/L$154*100</f>
        <v>1.7090791459995689</v>
      </c>
      <c r="N151" s="3">
        <v>693</v>
      </c>
      <c r="O151" s="3">
        <f t="shared" ref="O151" si="594">N151/N$154*100</f>
        <v>1.3127237597317725</v>
      </c>
      <c r="P151" s="3">
        <v>860</v>
      </c>
      <c r="Q151" s="3">
        <f t="shared" ref="Q151" si="595">P151/P$154*100</f>
        <v>0.90223355259706883</v>
      </c>
      <c r="R151" s="3">
        <v>247</v>
      </c>
      <c r="S151" s="3">
        <f t="shared" ref="S151" si="596">R151/R$154*100</f>
        <v>1.9070413835701052</v>
      </c>
      <c r="T151" s="3">
        <v>1211</v>
      </c>
      <c r="U151" s="3">
        <f t="shared" ref="U151" si="597">T151/T$154*100</f>
        <v>0.76041568553577599</v>
      </c>
      <c r="V151" s="3">
        <v>1916</v>
      </c>
      <c r="W151" s="3">
        <f t="shared" ref="W151" si="598">V151/V$154*100</f>
        <v>1.0788045314294723</v>
      </c>
      <c r="X151" s="3">
        <v>84</v>
      </c>
      <c r="Y151" s="3">
        <f t="shared" ref="Y151" si="599">X151/X$154*100</f>
        <v>1.5297759970861409</v>
      </c>
      <c r="Z151" s="3">
        <v>514</v>
      </c>
      <c r="AA151" s="3">
        <f t="shared" ref="AA151" si="600">Z151/Z$154*100</f>
        <v>1.4689491583550056</v>
      </c>
      <c r="AB151" s="3">
        <v>970</v>
      </c>
      <c r="AC151" s="3">
        <f t="shared" ref="AC151" si="601">AB151/AB$154*100</f>
        <v>0.89030848730163104</v>
      </c>
      <c r="AD151" s="3">
        <v>2691</v>
      </c>
      <c r="AE151" s="3">
        <f t="shared" ref="AE151" si="602">AD151/AD$154*100</f>
        <v>0.79299360241876315</v>
      </c>
      <c r="AF151" s="3">
        <v>249</v>
      </c>
      <c r="AG151" s="3">
        <f t="shared" ref="AG151" si="603">AF151/AF$154*100</f>
        <v>2.045678606638186</v>
      </c>
      <c r="AH151" s="3">
        <v>286</v>
      </c>
      <c r="AI151" s="3">
        <f t="shared" ref="AI151" si="604">AH151/AH$154*100</f>
        <v>1.4041633935585232</v>
      </c>
      <c r="AJ151" s="3">
        <v>206</v>
      </c>
      <c r="AK151" s="3">
        <f t="shared" ref="AK151" si="605">AJ151/AJ$154*100</f>
        <v>1.4109589041095891</v>
      </c>
      <c r="AL151" s="3">
        <v>1228</v>
      </c>
      <c r="AM151" s="3">
        <f t="shared" ref="AM151" si="606">AL151/AL$154*100</f>
        <v>0.88598370886633049</v>
      </c>
      <c r="AN151" s="3">
        <v>753</v>
      </c>
      <c r="AO151" s="3">
        <f t="shared" ref="AO151" si="607">AN151/AN$154*100</f>
        <v>1.7183542137331416</v>
      </c>
      <c r="AP151" s="3">
        <v>1583</v>
      </c>
      <c r="AQ151" s="3">
        <f t="shared" ref="AQ151" si="608">AP151/AP$154*100</f>
        <v>1.2334424185756583</v>
      </c>
      <c r="AR151" s="3">
        <v>159</v>
      </c>
      <c r="AS151" s="3">
        <f t="shared" ref="AS151" si="609">AR151/AR$154*100</f>
        <v>1.6602276286937456</v>
      </c>
      <c r="AT151" s="3">
        <v>1048</v>
      </c>
      <c r="AU151" s="3">
        <f t="shared" ref="AU151" si="610">AT151/AT$154*100</f>
        <v>0.74518085567809333</v>
      </c>
      <c r="AV151" s="3">
        <v>305</v>
      </c>
      <c r="AW151" s="3">
        <f t="shared" ref="AW151" si="611">AV151/AV$154*100</f>
        <v>2.5244164873365338</v>
      </c>
      <c r="AX151" s="3">
        <v>186</v>
      </c>
      <c r="AY151" s="3">
        <f t="shared" ref="AY151" si="612">AX151/AX$154*100</f>
        <v>0.80753701211305517</v>
      </c>
      <c r="AZ151" s="3">
        <v>1382</v>
      </c>
      <c r="BA151" s="3">
        <f t="shared" ref="BA151" si="613">AZ151/AZ$154*100</f>
        <v>1.2435550196611267</v>
      </c>
      <c r="BB151" s="3">
        <v>1511</v>
      </c>
      <c r="BC151" s="3">
        <f t="shared" ref="BC151" si="614">BB151/BB$154*100</f>
        <v>1.0358467412988188</v>
      </c>
      <c r="BD151" s="3">
        <v>3027</v>
      </c>
      <c r="BE151" s="3">
        <f t="shared" ref="BE151" si="615">BD151/BD$154*100</f>
        <v>1.2092763118470728</v>
      </c>
      <c r="BF151" s="3">
        <v>778</v>
      </c>
      <c r="BG151" s="3">
        <f t="shared" ref="BG151" si="616">BF151/BF$154*100</f>
        <v>1.2678856621361754</v>
      </c>
      <c r="BH151" s="3">
        <v>228</v>
      </c>
      <c r="BI151" s="3">
        <f t="shared" ref="BI151" si="617">BH151/BH$154*100</f>
        <v>1.525185631145896</v>
      </c>
      <c r="BJ151" s="3">
        <v>80</v>
      </c>
      <c r="BK151" s="3">
        <f t="shared" ref="BK151" si="618">BJ151/BJ$154*100</f>
        <v>1.5363933166890724</v>
      </c>
      <c r="BL151" s="3">
        <v>842</v>
      </c>
      <c r="BM151" s="3">
        <f t="shared" ref="BM151" si="619">BL151/BL$154*100</f>
        <v>0.99410854909739199</v>
      </c>
      <c r="BN151" s="3">
        <v>293</v>
      </c>
      <c r="BO151" s="3">
        <f t="shared" ref="BO151" si="620">BN151/BN$154*100</f>
        <v>1.5577648997820193</v>
      </c>
      <c r="BP151" s="3">
        <v>1790</v>
      </c>
      <c r="BQ151" s="3">
        <f t="shared" ref="BQ151" si="621">BP151/BP$154*100</f>
        <v>0.79784981702941349</v>
      </c>
      <c r="BR151" s="3">
        <v>184</v>
      </c>
      <c r="BS151" s="3">
        <f t="shared" ref="BS151" si="622">BR151/BR$154*100</f>
        <v>1.1616895005997854</v>
      </c>
      <c r="BT151" s="3">
        <v>1549</v>
      </c>
      <c r="BU151" s="3">
        <f t="shared" ref="BU151" si="623">BT151/BT$154*100</f>
        <v>1.0423395779500431</v>
      </c>
      <c r="BV151" s="3">
        <v>1516</v>
      </c>
      <c r="BW151" s="3">
        <f t="shared" ref="BW151" si="624">BV151/BV$154*100</f>
        <v>1.0095359863619413</v>
      </c>
      <c r="BX151" s="3">
        <v>1038</v>
      </c>
      <c r="BY151" s="3">
        <f t="shared" ref="BY151" si="625">BX151/BX$154*100</f>
        <v>1.4981813983026384</v>
      </c>
      <c r="BZ151" s="3">
        <v>97</v>
      </c>
      <c r="CA151" s="3">
        <f t="shared" ref="CA151" si="626">BZ151/BZ$154*100</f>
        <v>1.4368241741964154</v>
      </c>
      <c r="CB151" s="3">
        <v>458</v>
      </c>
      <c r="CC151" s="3">
        <f t="shared" ref="CC151" si="627">CB151/CB$154*100</f>
        <v>0.96388584897718654</v>
      </c>
      <c r="CD151" s="3">
        <v>1296</v>
      </c>
      <c r="CE151" s="3">
        <f t="shared" ref="CE151" si="628">CD151/CD$154*100</f>
        <v>1.0961499424859598</v>
      </c>
      <c r="CF151" s="3">
        <v>137</v>
      </c>
      <c r="CG151" s="3">
        <f t="shared" ref="CG151" si="629">CF151/CF$154*100</f>
        <v>1.493513572440859</v>
      </c>
      <c r="CH151" s="3">
        <v>579</v>
      </c>
      <c r="CI151" s="3">
        <f t="shared" ref="CI151" si="630">CH151/CH$154*100</f>
        <v>0.73384960519144726</v>
      </c>
      <c r="CJ151" s="3">
        <v>1140</v>
      </c>
      <c r="CK151" s="3">
        <f t="shared" ref="CK151" si="631">CJ151/CJ$154*100</f>
        <v>1.050652510506525</v>
      </c>
      <c r="CL151" s="3">
        <v>610</v>
      </c>
      <c r="CM151" s="3">
        <f t="shared" ref="CM151" si="632">CL151/CL$154*100</f>
        <v>0.44706330709584741</v>
      </c>
      <c r="CN151" s="3">
        <v>1209</v>
      </c>
      <c r="CO151" s="3">
        <f t="shared" ref="CO151" si="633">CN151/CN$154*100</f>
        <v>0.74165864072190568</v>
      </c>
      <c r="CP151" s="3">
        <v>624</v>
      </c>
      <c r="CQ151" s="3">
        <f t="shared" ref="CQ151:CS151" si="634">CP151/CP$154*100</f>
        <v>1.22709037992606</v>
      </c>
      <c r="CR151" s="3">
        <v>454</v>
      </c>
      <c r="CS151" s="3">
        <f t="shared" si="634"/>
        <v>1.0075007767076471</v>
      </c>
      <c r="CT151" s="3">
        <v>448</v>
      </c>
      <c r="CU151" s="3">
        <f t="shared" ref="CU151" si="635">CT151/CT$154*100</f>
        <v>1.629209397047058</v>
      </c>
      <c r="CV151" s="3">
        <v>1654</v>
      </c>
      <c r="CW151" s="3">
        <f t="shared" ref="CW151" si="636">CV151/CV$154*100</f>
        <v>0.92374367509243016</v>
      </c>
      <c r="CX151" s="3">
        <v>1074</v>
      </c>
      <c r="CY151" s="3">
        <f t="shared" ref="CY151" si="637">CX151/CX$154*100</f>
        <v>0.94250210614995789</v>
      </c>
      <c r="CZ151" s="3">
        <v>420</v>
      </c>
      <c r="DA151" s="3">
        <f t="shared" ref="DA151" si="638">CZ151/CZ$154*100</f>
        <v>1.2098516491430218</v>
      </c>
      <c r="DB151" s="3">
        <v>1400</v>
      </c>
      <c r="DC151" s="3">
        <f t="shared" ref="DC151" si="639">DB151/DB$154*100</f>
        <v>0.87575533897987012</v>
      </c>
      <c r="DD151" s="3">
        <v>2264</v>
      </c>
      <c r="DE151" s="3">
        <f t="shared" ref="DE151" si="640">DD151/DD$154*100</f>
        <v>1.458941494126214</v>
      </c>
      <c r="DF151" s="3">
        <v>247</v>
      </c>
      <c r="DG151" s="3">
        <f t="shared" ref="DG151" si="641">DF151/DF$154*100</f>
        <v>1.3809683551380969</v>
      </c>
      <c r="DH151" s="3">
        <v>196</v>
      </c>
      <c r="DI151" s="3">
        <f t="shared" ref="DI151" si="642">DH151/DH$154*100</f>
        <v>1.2372175230400202</v>
      </c>
      <c r="DJ151" s="3">
        <v>209</v>
      </c>
      <c r="DK151" s="3">
        <f t="shared" ref="DK151" si="643">DJ151/DJ$154*100</f>
        <v>1.5409570154095702</v>
      </c>
      <c r="DL151" s="3">
        <v>478</v>
      </c>
      <c r="DM151" s="3">
        <f t="shared" ref="DM151" si="644">DL151/DL$154*100</f>
        <v>0.80733697029067508</v>
      </c>
      <c r="DN151" s="3">
        <v>153</v>
      </c>
      <c r="DO151" s="3">
        <f t="shared" ref="DO151" si="645">DN151/DN$154*100</f>
        <v>1.4472190692395006</v>
      </c>
      <c r="DP151" s="3">
        <v>651</v>
      </c>
      <c r="DQ151" s="3">
        <f t="shared" ref="DQ151" si="646">DP151/DP$154*100</f>
        <v>0.69875276388382035</v>
      </c>
      <c r="DR151" s="3">
        <v>124</v>
      </c>
      <c r="DS151" s="3">
        <f t="shared" ref="DS151" si="647">DR151/DR$154*100</f>
        <v>1.8802122820318421</v>
      </c>
      <c r="DT151" s="3">
        <v>49</v>
      </c>
      <c r="DU151" s="3">
        <f t="shared" ref="DU151" si="648">DT151/DT$154*100</f>
        <v>1.6371533578349484</v>
      </c>
      <c r="DV151" s="3">
        <v>414</v>
      </c>
      <c r="DW151" s="3">
        <f t="shared" ref="DW151" si="649">DV151/DV$154*100</f>
        <v>1.4869087382825128</v>
      </c>
      <c r="DX151" s="3">
        <v>198</v>
      </c>
      <c r="DY151" s="3">
        <f t="shared" ref="DY151" si="650">DX151/DX$154*100</f>
        <v>1.3028030003947888</v>
      </c>
      <c r="DZ151" s="3">
        <v>702</v>
      </c>
      <c r="EA151" s="3">
        <f t="shared" ref="EA151" si="651">DZ151/DZ$154*100</f>
        <v>0.72067262778593355</v>
      </c>
      <c r="EB151" s="3">
        <v>168</v>
      </c>
      <c r="EC151" s="3">
        <f t="shared" ref="EC151" si="652">EB151/EB$154*100</f>
        <v>1.6477049823460179</v>
      </c>
      <c r="ED151" s="3">
        <v>321</v>
      </c>
      <c r="EE151" s="3">
        <f t="shared" ref="EE151" si="653">ED151/ED$154*100</f>
        <v>0.92451254284150808</v>
      </c>
      <c r="EF151" s="3">
        <v>208</v>
      </c>
      <c r="EG151" s="3">
        <f t="shared" ref="EG151" si="654">EF151/EF$154*100</f>
        <v>1.1021035341493137</v>
      </c>
      <c r="EH151" s="3">
        <v>78</v>
      </c>
      <c r="EI151" s="3">
        <f t="shared" ref="EI151" si="655">EH151/EH$154*100</f>
        <v>1.394101876675603</v>
      </c>
      <c r="EJ151" s="3">
        <v>409</v>
      </c>
      <c r="EK151" s="3">
        <f t="shared" ref="EK151" si="656">EJ151/EJ$154*100</f>
        <v>1.4963597117038012</v>
      </c>
      <c r="EL151" s="3">
        <v>442</v>
      </c>
      <c r="EM151" s="3">
        <f t="shared" ref="EM151" si="657">EL151/EL$154*100</f>
        <v>1.3666439923319522</v>
      </c>
      <c r="EN151" s="3">
        <v>636</v>
      </c>
      <c r="EO151" s="3">
        <f t="shared" ref="EO151" si="658">EN151/EN$154*100</f>
        <v>1.5689370204997901</v>
      </c>
      <c r="EP151" s="3">
        <v>49</v>
      </c>
      <c r="EQ151" s="3">
        <f t="shared" ref="EQ151" si="659">EP151/EP$154*100</f>
        <v>1.3550884955752212</v>
      </c>
      <c r="ER151" s="3">
        <v>1442</v>
      </c>
      <c r="ES151" s="3">
        <f t="shared" ref="ES151" si="660">ER151/ER$154*100</f>
        <v>0.90149791192577955</v>
      </c>
      <c r="ET151" s="3">
        <v>1774</v>
      </c>
      <c r="EU151" s="3">
        <f t="shared" ref="EU151" si="661">ET151/ET$154*100</f>
        <v>0.83235583915919864</v>
      </c>
      <c r="EV151" s="3">
        <v>474</v>
      </c>
      <c r="EW151" s="3">
        <f t="shared" ref="EW151" si="662">EV151/EV$154*100</f>
        <v>1.1891620672353236</v>
      </c>
      <c r="EX151" s="3">
        <v>1482</v>
      </c>
      <c r="EY151" s="3">
        <f t="shared" ref="EY151" si="663">EX151/EX$154*100</f>
        <v>0.55065915610183858</v>
      </c>
      <c r="EZ151" s="3">
        <v>1473</v>
      </c>
      <c r="FA151" s="3">
        <f t="shared" ref="FA151" si="664">EZ151/EZ$154*100</f>
        <v>1.0135065399726153</v>
      </c>
      <c r="FB151" s="3">
        <v>521</v>
      </c>
      <c r="FC151" s="3">
        <f t="shared" ref="FC151" si="665">FB151/FB$154*100</f>
        <v>0.6251724924103339</v>
      </c>
      <c r="FD151" s="3">
        <v>107</v>
      </c>
      <c r="FE151" s="3">
        <f t="shared" ref="FE151" si="666">FD151/FD$154*100</f>
        <v>1.8206567976858941</v>
      </c>
      <c r="FF151" s="3">
        <v>40398</v>
      </c>
      <c r="FG151" s="3">
        <f t="shared" ref="FG151" si="667">FF151/FF$154*100</f>
        <v>0.88351425130926231</v>
      </c>
      <c r="FH151" s="3">
        <v>59855</v>
      </c>
      <c r="FI151" s="3">
        <f t="shared" ref="FI151" si="668">FH151/FH$154*100</f>
        <v>0.9957947200503362</v>
      </c>
    </row>
    <row r="152" spans="2:165" x14ac:dyDescent="0.35">
      <c r="B152" s="18">
        <v>147</v>
      </c>
      <c r="C152" s="13" t="s">
        <v>135</v>
      </c>
      <c r="D152" s="3">
        <v>1000</v>
      </c>
      <c r="E152" s="3">
        <f t="shared" si="0"/>
        <v>8.2767753683165033</v>
      </c>
      <c r="F152" s="3">
        <v>997</v>
      </c>
      <c r="G152" s="3">
        <f t="shared" si="0"/>
        <v>9.8158905188539922</v>
      </c>
      <c r="H152" s="3">
        <v>10964</v>
      </c>
      <c r="I152" s="3">
        <f t="shared" ref="I152" si="669">H152/H$154*100</f>
        <v>10.447078553188245</v>
      </c>
      <c r="J152" s="3">
        <v>11367</v>
      </c>
      <c r="K152" s="3">
        <f t="shared" ref="K152" si="670">J152/J$154*100</f>
        <v>9.548891129032258</v>
      </c>
      <c r="L152" s="3">
        <v>3694</v>
      </c>
      <c r="M152" s="3">
        <f t="shared" ref="M152" si="671">L152/L$154*100</f>
        <v>9.9579469484580549</v>
      </c>
      <c r="N152" s="3">
        <v>5231</v>
      </c>
      <c r="O152" s="3">
        <f t="shared" ref="O152" si="672">N152/N$154*100</f>
        <v>9.9088859843533932</v>
      </c>
      <c r="P152" s="3">
        <v>7842</v>
      </c>
      <c r="Q152" s="3">
        <f t="shared" ref="Q152" si="673">P152/P$154*100</f>
        <v>8.2271110691467602</v>
      </c>
      <c r="R152" s="3">
        <v>1272</v>
      </c>
      <c r="S152" s="3">
        <f t="shared" ref="S152" si="674">R152/R$154*100</f>
        <v>9.8208770846201361</v>
      </c>
      <c r="T152" s="3">
        <v>13193</v>
      </c>
      <c r="U152" s="3">
        <f t="shared" ref="U152" si="675">T152/T$154*100</f>
        <v>8.2841982983265829</v>
      </c>
      <c r="V152" s="3">
        <v>14775</v>
      </c>
      <c r="W152" s="3">
        <f t="shared" ref="W152" si="676">V152/V$154*100</f>
        <v>8.3190693903290462</v>
      </c>
      <c r="X152" s="3">
        <v>488</v>
      </c>
      <c r="Y152" s="3">
        <f t="shared" ref="Y152" si="677">X152/X$154*100</f>
        <v>8.8872700783099603</v>
      </c>
      <c r="Z152" s="3">
        <v>3181</v>
      </c>
      <c r="AA152" s="3">
        <f t="shared" ref="AA152" si="678">Z152/Z$154*100</f>
        <v>9.0909090909090917</v>
      </c>
      <c r="AB152" s="3">
        <v>8895</v>
      </c>
      <c r="AC152" s="3">
        <f t="shared" ref="AC152" si="679">AB152/AB$154*100</f>
        <v>8.1642206129360915</v>
      </c>
      <c r="AD152" s="3">
        <v>25497</v>
      </c>
      <c r="AE152" s="3">
        <f t="shared" ref="AE152" si="680">AD152/AD$154*100</f>
        <v>7.5135480791048685</v>
      </c>
      <c r="AF152" s="3">
        <v>1385</v>
      </c>
      <c r="AG152" s="3">
        <f t="shared" ref="AG152" si="681">AF152/AF$154*100</f>
        <v>11.378573775879067</v>
      </c>
      <c r="AH152" s="3">
        <v>1692</v>
      </c>
      <c r="AI152" s="3">
        <f t="shared" ref="AI152" si="682">AH152/AH$154*100</f>
        <v>8.3071484681853889</v>
      </c>
      <c r="AJ152" s="3">
        <v>1228</v>
      </c>
      <c r="AK152" s="3">
        <f t="shared" ref="AK152" si="683">AJ152/AJ$154*100</f>
        <v>8.410958904109588</v>
      </c>
      <c r="AL152" s="3">
        <v>12855</v>
      </c>
      <c r="AM152" s="3">
        <f t="shared" ref="AM152" si="684">AL152/AL$154*100</f>
        <v>9.2746910240038094</v>
      </c>
      <c r="AN152" s="3">
        <v>4322</v>
      </c>
      <c r="AO152" s="3">
        <f t="shared" ref="AO152" si="685">AN152/AN$154*100</f>
        <v>9.8628511444284701</v>
      </c>
      <c r="AP152" s="3">
        <v>12394</v>
      </c>
      <c r="AQ152" s="3">
        <f t="shared" ref="AQ152" si="686">AP152/AP$154*100</f>
        <v>9.6571606669783385</v>
      </c>
      <c r="AR152" s="3">
        <v>772</v>
      </c>
      <c r="AS152" s="3">
        <f t="shared" ref="AS152" si="687">AR152/AR$154*100</f>
        <v>8.0609794298840978</v>
      </c>
      <c r="AT152" s="3">
        <v>11973</v>
      </c>
      <c r="AU152" s="3">
        <f t="shared" ref="AU152" si="688">AT152/AT$154*100</f>
        <v>8.5134068559482934</v>
      </c>
      <c r="AV152" s="3">
        <v>1809</v>
      </c>
      <c r="AW152" s="3">
        <f t="shared" ref="AW152" si="689">AV152/AV$154*100</f>
        <v>14.972686641284556</v>
      </c>
      <c r="AX152" s="3">
        <v>2023</v>
      </c>
      <c r="AY152" s="3">
        <f t="shared" ref="AY152" si="690">AX152/AX$154*100</f>
        <v>8.7830504059393046</v>
      </c>
      <c r="AZ152" s="3">
        <v>11126</v>
      </c>
      <c r="BA152" s="3">
        <f t="shared" ref="BA152" si="691">AZ152/AZ$154*100</f>
        <v>10.011427748733499</v>
      </c>
      <c r="BB152" s="3">
        <v>11159</v>
      </c>
      <c r="BC152" s="3">
        <f t="shared" ref="BC152" si="692">BB152/BB$154*100</f>
        <v>7.6499098518554058</v>
      </c>
      <c r="BD152" s="3">
        <v>23803</v>
      </c>
      <c r="BE152" s="3">
        <f t="shared" ref="BE152" si="693">BD152/BD$154*100</f>
        <v>9.5092183848351084</v>
      </c>
      <c r="BF152" s="3">
        <v>5781</v>
      </c>
      <c r="BG152" s="3">
        <f t="shared" ref="BG152" si="694">BF152/BF$154*100</f>
        <v>9.421140119292069</v>
      </c>
      <c r="BH152" s="3">
        <v>1630</v>
      </c>
      <c r="BI152" s="3">
        <f t="shared" ref="BI152" si="695">BH152/BH$154*100</f>
        <v>10.903739380560573</v>
      </c>
      <c r="BJ152" s="3">
        <v>502</v>
      </c>
      <c r="BK152" s="3">
        <f t="shared" ref="BK152" si="696">BJ152/BJ$154*100</f>
        <v>9.6408680622239302</v>
      </c>
      <c r="BL152" s="3">
        <v>7137</v>
      </c>
      <c r="BM152" s="3">
        <f t="shared" ref="BM152" si="697">BL152/BL$154*100</f>
        <v>8.4263096376580595</v>
      </c>
      <c r="BN152" s="3">
        <v>1553</v>
      </c>
      <c r="BO152" s="3">
        <f t="shared" ref="BO152" si="698">BN152/BN$154*100</f>
        <v>8.256685629220053</v>
      </c>
      <c r="BP152" s="3">
        <v>18656</v>
      </c>
      <c r="BQ152" s="3">
        <f t="shared" ref="BQ152" si="699">BP152/BP$154*100</f>
        <v>8.3154671432965017</v>
      </c>
      <c r="BR152" s="3">
        <v>1423</v>
      </c>
      <c r="BS152" s="3">
        <f t="shared" ref="BS152" si="700">BR152/BR$154*100</f>
        <v>8.9841530399646441</v>
      </c>
      <c r="BT152" s="3">
        <v>12908</v>
      </c>
      <c r="BU152" s="3">
        <f t="shared" ref="BU152" si="701">BT152/BT$154*100</f>
        <v>8.6859388458225659</v>
      </c>
      <c r="BV152" s="3">
        <v>13920</v>
      </c>
      <c r="BW152" s="3">
        <f t="shared" ref="BW152" si="702">BV152/BV$154*100</f>
        <v>9.2696180278088534</v>
      </c>
      <c r="BX152" s="3">
        <v>7376</v>
      </c>
      <c r="BY152" s="3">
        <f t="shared" ref="BY152" si="703">BX152/BX$154*100</f>
        <v>10.646036602967495</v>
      </c>
      <c r="BZ152" s="3">
        <v>657</v>
      </c>
      <c r="CA152" s="3">
        <f t="shared" ref="CA152" si="704">BZ152/BZ$154*100</f>
        <v>9.7318915716190197</v>
      </c>
      <c r="CB152" s="3">
        <v>4343</v>
      </c>
      <c r="CC152" s="3">
        <f t="shared" ref="CC152" si="705">CB152/CB$154*100</f>
        <v>9.1400791312400038</v>
      </c>
      <c r="CD152" s="3">
        <v>10249</v>
      </c>
      <c r="CE152" s="3">
        <f t="shared" ref="CE152" si="706">CD152/CD$154*100</f>
        <v>8.6685499695513908</v>
      </c>
      <c r="CF152" s="3">
        <v>842</v>
      </c>
      <c r="CG152" s="3">
        <f t="shared" ref="CG152" si="707">CF152/CF$154*100</f>
        <v>9.1791126131036744</v>
      </c>
      <c r="CH152" s="3">
        <v>6863</v>
      </c>
      <c r="CI152" s="3">
        <f t="shared" ref="CI152" si="708">CH152/CH$154*100</f>
        <v>8.698462591414339</v>
      </c>
      <c r="CJ152" s="3">
        <v>10670</v>
      </c>
      <c r="CK152" s="3">
        <f t="shared" ref="CK152" si="709">CJ152/CJ$154*100</f>
        <v>9.8337388483373882</v>
      </c>
      <c r="CL152" s="3">
        <v>8923</v>
      </c>
      <c r="CM152" s="3">
        <f t="shared" ref="CM152" si="710">CL152/CL$154*100</f>
        <v>6.5395834249446674</v>
      </c>
      <c r="CN152" s="3">
        <v>12274</v>
      </c>
      <c r="CO152" s="3">
        <f t="shared" ref="CO152" si="711">CN152/CN$154*100</f>
        <v>7.5294608405464594</v>
      </c>
      <c r="CP152" s="3">
        <v>4370</v>
      </c>
      <c r="CQ152" s="3">
        <f t="shared" ref="CQ152:CS152" si="712">CP152/CP$154*100</f>
        <v>8.5935656414693629</v>
      </c>
      <c r="CR152" s="3">
        <v>4055</v>
      </c>
      <c r="CS152" s="3">
        <f t="shared" si="712"/>
        <v>8.9987128844702848</v>
      </c>
      <c r="CT152" s="3">
        <v>2482</v>
      </c>
      <c r="CU152" s="3">
        <f t="shared" ref="CU152" si="713">CT152/CT$154*100</f>
        <v>9.0261109898901744</v>
      </c>
      <c r="CV152" s="3">
        <v>14350</v>
      </c>
      <c r="CW152" s="3">
        <f t="shared" ref="CW152" si="714">CV152/CV$154*100</f>
        <v>8.0143420420655218</v>
      </c>
      <c r="CX152" s="3">
        <v>9862</v>
      </c>
      <c r="CY152" s="3">
        <f t="shared" ref="CY152" si="715">CX152/CX$154*100</f>
        <v>8.6545212019095761</v>
      </c>
      <c r="CZ152" s="3">
        <v>3382</v>
      </c>
      <c r="DA152" s="3">
        <f t="shared" ref="DA152" si="716">CZ152/CZ$154*100</f>
        <v>9.7421863747659518</v>
      </c>
      <c r="DB152" s="3">
        <v>14449</v>
      </c>
      <c r="DC152" s="3">
        <f t="shared" ref="DC152" si="717">DB152/DB$154*100</f>
        <v>9.0384206378001029</v>
      </c>
      <c r="DD152" s="3">
        <v>14261</v>
      </c>
      <c r="DE152" s="3">
        <f t="shared" ref="DE152" si="718">DD152/DD$154*100</f>
        <v>9.189913713663401</v>
      </c>
      <c r="DF152" s="3">
        <v>1964</v>
      </c>
      <c r="DG152" s="3">
        <f t="shared" ref="DG152" si="719">DF152/DF$154*100</f>
        <v>10.980655261098066</v>
      </c>
      <c r="DH152" s="3">
        <v>1200</v>
      </c>
      <c r="DI152" s="3">
        <f t="shared" ref="DI152" si="720">DH152/DH$154*100</f>
        <v>7.5748011614695114</v>
      </c>
      <c r="DJ152" s="3">
        <v>1300</v>
      </c>
      <c r="DK152" s="3">
        <f t="shared" ref="DK152" si="721">DJ152/DJ$154*100</f>
        <v>9.5849000958490009</v>
      </c>
      <c r="DL152" s="3">
        <v>5017</v>
      </c>
      <c r="DM152" s="3">
        <f t="shared" ref="DM152" si="722">DL152/DL$154*100</f>
        <v>8.4736602090968969</v>
      </c>
      <c r="DN152" s="3">
        <v>1046</v>
      </c>
      <c r="DO152" s="3">
        <f t="shared" ref="DO152" si="723">DN152/DN$154*100</f>
        <v>9.8940597805524035</v>
      </c>
      <c r="DP152" s="3">
        <v>7603</v>
      </c>
      <c r="DQ152" s="3">
        <f t="shared" ref="DQ152" si="724">DP152/DP$154*100</f>
        <v>8.1607024021638797</v>
      </c>
      <c r="DR152" s="3">
        <v>659</v>
      </c>
      <c r="DS152" s="3">
        <f t="shared" ref="DS152" si="725">DR152/DR$154*100</f>
        <v>9.992418498862774</v>
      </c>
      <c r="DT152" s="3">
        <v>271</v>
      </c>
      <c r="DU152" s="3">
        <f t="shared" ref="DU152" si="726">DT152/DT$154*100</f>
        <v>9.0544604076177748</v>
      </c>
      <c r="DV152" s="3">
        <v>2589</v>
      </c>
      <c r="DW152" s="3">
        <f t="shared" ref="DW152" si="727">DV152/DV$154*100</f>
        <v>9.2985669647667279</v>
      </c>
      <c r="DX152" s="3">
        <v>1359</v>
      </c>
      <c r="DY152" s="3">
        <f t="shared" ref="DY152" si="728">DX152/DX$154*100</f>
        <v>8.9419660481642325</v>
      </c>
      <c r="DZ152" s="3">
        <v>7566</v>
      </c>
      <c r="EA152" s="3">
        <f t="shared" ref="EA152" si="729">DZ152/DZ$154*100</f>
        <v>7.7672494328039505</v>
      </c>
      <c r="EB152" s="3">
        <v>943</v>
      </c>
      <c r="EC152" s="3">
        <f t="shared" ref="EC152" si="730">EB152/EB$154*100</f>
        <v>9.2487249901922315</v>
      </c>
      <c r="ED152" s="3">
        <v>2707</v>
      </c>
      <c r="EE152" s="3">
        <f t="shared" ref="EE152" si="731">ED152/ED$154*100</f>
        <v>7.7964344344920944</v>
      </c>
      <c r="EF152" s="3">
        <v>1329</v>
      </c>
      <c r="EG152" s="3">
        <f t="shared" ref="EG152" si="732">EF152/EF$154*100</f>
        <v>7.0418057542521062</v>
      </c>
      <c r="EH152" s="3">
        <v>504</v>
      </c>
      <c r="EI152" s="3">
        <f t="shared" ref="EI152" si="733">EH152/EH$154*100</f>
        <v>9.0080428954423581</v>
      </c>
      <c r="EJ152" s="3">
        <v>2602</v>
      </c>
      <c r="EK152" s="3">
        <f t="shared" ref="EK152" si="734">EJ152/EJ$154*100</f>
        <v>9.5196282881498568</v>
      </c>
      <c r="EL152" s="3">
        <v>2875</v>
      </c>
      <c r="EM152" s="3">
        <f t="shared" ref="EM152" si="735">EL152/EL$154*100</f>
        <v>8.8893698596252548</v>
      </c>
      <c r="EN152" s="3">
        <v>3825</v>
      </c>
      <c r="EO152" s="3">
        <f t="shared" ref="EO152" si="736">EN152/EN$154*100</f>
        <v>9.4358240619680789</v>
      </c>
      <c r="EP152" s="3">
        <v>282</v>
      </c>
      <c r="EQ152" s="3">
        <f t="shared" ref="EQ152" si="737">EP152/EP$154*100</f>
        <v>7.7986725663716809</v>
      </c>
      <c r="ER152" s="3">
        <v>14157</v>
      </c>
      <c r="ES152" s="3">
        <f t="shared" ref="ES152" si="738">ER152/ER$154*100</f>
        <v>8.8505589036985182</v>
      </c>
      <c r="ET152" s="3">
        <v>16903</v>
      </c>
      <c r="EU152" s="3">
        <f t="shared" ref="EU152" si="739">ET152/ET$154*100</f>
        <v>7.9308403321916199</v>
      </c>
      <c r="EV152" s="3">
        <v>4271</v>
      </c>
      <c r="EW152" s="3">
        <f t="shared" ref="EW152" si="740">EV152/EV$154*100</f>
        <v>10.715002508780733</v>
      </c>
      <c r="EX152" s="3">
        <v>17581</v>
      </c>
      <c r="EY152" s="3">
        <f t="shared" ref="EY152" si="741">EX152/EX$154*100</f>
        <v>6.5324822020421207</v>
      </c>
      <c r="EZ152" s="3">
        <v>13838</v>
      </c>
      <c r="FA152" s="3">
        <f t="shared" ref="FA152" si="742">EZ152/EZ$154*100</f>
        <v>9.5213194162532595</v>
      </c>
      <c r="FB152" s="3">
        <v>7414</v>
      </c>
      <c r="FC152" s="3">
        <f t="shared" ref="FC152" si="743">FB152/FB$154*100</f>
        <v>8.8964085580234471</v>
      </c>
      <c r="FD152" s="3">
        <v>612</v>
      </c>
      <c r="FE152" s="3">
        <f t="shared" ref="FE152" si="744">FD152/FD$154*100</f>
        <v>10.413476263399694</v>
      </c>
      <c r="FF152" s="3">
        <v>381459</v>
      </c>
      <c r="FG152" s="3">
        <f t="shared" ref="FG152" si="745">FF152/FF$154*100</f>
        <v>8.3426026731565894</v>
      </c>
      <c r="FH152" s="3">
        <v>519108</v>
      </c>
      <c r="FI152" s="3">
        <f t="shared" ref="FI152" si="746">FH152/FH$154*100</f>
        <v>8.6362877877518986</v>
      </c>
    </row>
    <row r="153" spans="2:165" x14ac:dyDescent="0.35">
      <c r="B153" s="18">
        <v>148</v>
      </c>
      <c r="C153" s="13" t="s">
        <v>136</v>
      </c>
      <c r="D153" s="3">
        <v>7544</v>
      </c>
      <c r="E153" s="3">
        <f t="shared" si="0"/>
        <v>62.439993378579707</v>
      </c>
      <c r="F153" s="3">
        <v>5704</v>
      </c>
      <c r="G153" s="3">
        <f t="shared" si="0"/>
        <v>56.158314462931969</v>
      </c>
      <c r="H153" s="3">
        <v>60425</v>
      </c>
      <c r="I153" s="3">
        <f t="shared" ref="I153" si="747">H153/H$154*100</f>
        <v>57.576132942028437</v>
      </c>
      <c r="J153" s="3">
        <v>76810</v>
      </c>
      <c r="K153" s="3">
        <f t="shared" ref="K153" si="748">J153/J$154*100</f>
        <v>64.524529569892479</v>
      </c>
      <c r="L153" s="3">
        <v>20871</v>
      </c>
      <c r="M153" s="3">
        <f t="shared" ref="M153" si="749">L153/L$154*100</f>
        <v>56.26213068794479</v>
      </c>
      <c r="N153" s="3">
        <v>31249</v>
      </c>
      <c r="O153" s="3">
        <f t="shared" ref="O153" si="750">N153/N$154*100</f>
        <v>59.193801973821294</v>
      </c>
      <c r="P153" s="3">
        <v>64309</v>
      </c>
      <c r="Q153" s="3">
        <f t="shared" ref="Q153" si="751">P153/P$154*100</f>
        <v>67.467136667401036</v>
      </c>
      <c r="R153" s="3">
        <v>6971</v>
      </c>
      <c r="S153" s="3">
        <f t="shared" ref="S153" si="752">R153/R$154*100</f>
        <v>53.821803582458308</v>
      </c>
      <c r="T153" s="3">
        <v>110040</v>
      </c>
      <c r="U153" s="3">
        <f t="shared" ref="U153" si="753">T153/T$154*100</f>
        <v>69.096731656776868</v>
      </c>
      <c r="V153" s="3">
        <v>122546</v>
      </c>
      <c r="W153" s="3">
        <f t="shared" ref="W153" si="754">V153/V$154*100</f>
        <v>68.999572081709871</v>
      </c>
      <c r="X153" s="3">
        <v>3099</v>
      </c>
      <c r="Y153" s="3">
        <f t="shared" ref="Y153" si="755">X153/X$154*100</f>
        <v>56.437807321070842</v>
      </c>
      <c r="Z153" s="3">
        <v>20396</v>
      </c>
      <c r="AA153" s="3">
        <f t="shared" ref="AA153" si="756">Z153/Z$154*100</f>
        <v>58.289274384841818</v>
      </c>
      <c r="AB153" s="3">
        <v>72172</v>
      </c>
      <c r="AC153" s="3">
        <f t="shared" ref="AC153" si="757">AB153/AB$154*100</f>
        <v>66.24262283044672</v>
      </c>
      <c r="AD153" s="3">
        <v>240283</v>
      </c>
      <c r="AE153" s="3">
        <f t="shared" ref="AE153" si="758">AD153/AD$154*100</f>
        <v>70.807462567814056</v>
      </c>
      <c r="AF153" s="3">
        <v>6031</v>
      </c>
      <c r="AG153" s="3">
        <f t="shared" ref="AG153" si="759">AF153/AF$154*100</f>
        <v>49.548143279658227</v>
      </c>
      <c r="AH153" s="3">
        <v>12574</v>
      </c>
      <c r="AI153" s="3">
        <f t="shared" ref="AI153" si="760">AH153/AH$154*100</f>
        <v>61.734092694422628</v>
      </c>
      <c r="AJ153" s="3">
        <v>8817</v>
      </c>
      <c r="AK153" s="3">
        <f t="shared" ref="AK153" si="761">AJ153/AJ$154*100</f>
        <v>60.390410958904106</v>
      </c>
      <c r="AL153" s="3">
        <v>90414</v>
      </c>
      <c r="AM153" s="3">
        <f t="shared" ref="AM153" si="762">AL153/AL$154*100</f>
        <v>65.232354278045932</v>
      </c>
      <c r="AN153" s="3">
        <v>24496</v>
      </c>
      <c r="AO153" s="3">
        <f t="shared" ref="AO153" si="763">AN153/AN$154*100</f>
        <v>55.900139202665386</v>
      </c>
      <c r="AP153" s="3">
        <v>77857</v>
      </c>
      <c r="AQ153" s="3">
        <f t="shared" ref="AQ153" si="764">AP153/AP$154*100</f>
        <v>60.664640797880629</v>
      </c>
      <c r="AR153" s="3">
        <v>5358</v>
      </c>
      <c r="AS153" s="3">
        <f t="shared" ref="AS153" si="765">AR153/AR$154*100</f>
        <v>55.946538582019421</v>
      </c>
      <c r="AT153" s="3">
        <v>97584</v>
      </c>
      <c r="AU153" s="3">
        <f t="shared" ref="AU153" si="766">AT153/AT$154*100</f>
        <v>69.387145630239559</v>
      </c>
      <c r="AV153" s="3">
        <v>10412</v>
      </c>
      <c r="AW153" s="3">
        <f t="shared" ref="AW153" si="767">AV153/AV$154*100</f>
        <v>86.177785134911431</v>
      </c>
      <c r="AX153" s="3">
        <v>14499</v>
      </c>
      <c r="AY153" s="3">
        <f t="shared" ref="AY153" si="768">AX153/AX$154*100</f>
        <v>62.948812573264448</v>
      </c>
      <c r="AZ153" s="3">
        <v>64182</v>
      </c>
      <c r="BA153" s="3">
        <f t="shared" ref="BA153" si="769">AZ153/AZ$154*100</f>
        <v>57.752422772713771</v>
      </c>
      <c r="BB153" s="3">
        <v>104607</v>
      </c>
      <c r="BC153" s="3">
        <f t="shared" ref="BC153" si="770">BB153/BB$154*100</f>
        <v>71.711992102611205</v>
      </c>
      <c r="BD153" s="3">
        <v>153113</v>
      </c>
      <c r="BE153" s="3">
        <f t="shared" ref="BE153" si="771">BD153/BD$154*100</f>
        <v>61.168128158520261</v>
      </c>
      <c r="BF153" s="3">
        <v>37278</v>
      </c>
      <c r="BG153" s="3">
        <f t="shared" ref="BG153" si="772">BF153/BF$154*100</f>
        <v>60.750953358756234</v>
      </c>
      <c r="BH153" s="3">
        <v>8341</v>
      </c>
      <c r="BI153" s="3">
        <f t="shared" ref="BI153" si="773">BH153/BH$154*100</f>
        <v>55.796374339420694</v>
      </c>
      <c r="BJ153" s="3">
        <v>2937</v>
      </c>
      <c r="BK153" s="3">
        <f t="shared" ref="BK153" si="774">BJ153/BJ$154*100</f>
        <v>56.404839638947571</v>
      </c>
      <c r="BL153" s="3">
        <v>56360</v>
      </c>
      <c r="BM153" s="3">
        <f t="shared" ref="BM153" si="775">BL153/BL$154*100</f>
        <v>66.541517609416871</v>
      </c>
      <c r="BN153" s="3">
        <v>11304</v>
      </c>
      <c r="BO153" s="3">
        <f t="shared" ref="BO153" si="776">BN153/BN$154*100</f>
        <v>60.098888829815508</v>
      </c>
      <c r="BP153" s="3">
        <v>157422</v>
      </c>
      <c r="BQ153" s="3">
        <f t="shared" ref="BQ153" si="777">BP153/BP$154*100</f>
        <v>70.167102735421423</v>
      </c>
      <c r="BR153" s="3">
        <v>9515</v>
      </c>
      <c r="BS153" s="3">
        <f t="shared" ref="BS153" si="778">BR153/BR$154*100</f>
        <v>60.073236946776944</v>
      </c>
      <c r="BT153" s="3">
        <v>98716</v>
      </c>
      <c r="BU153" s="3">
        <f t="shared" ref="BU153" si="779">BT153/BT$154*100</f>
        <v>66.427110249784675</v>
      </c>
      <c r="BV153" s="3">
        <v>97071</v>
      </c>
      <c r="BW153" s="3">
        <f t="shared" ref="BW153" si="780">BV153/BV$154*100</f>
        <v>64.641601406424812</v>
      </c>
      <c r="BX153" s="3">
        <v>38648</v>
      </c>
      <c r="BY153" s="3">
        <f t="shared" ref="BY153" si="781">BX153/BX$154*100</f>
        <v>55.781998729865478</v>
      </c>
      <c r="BZ153" s="3">
        <v>3699</v>
      </c>
      <c r="CA153" s="3">
        <f t="shared" ref="CA153" si="782">BZ153/BZ$154*100</f>
        <v>54.791882684046811</v>
      </c>
      <c r="CB153" s="3">
        <v>30092</v>
      </c>
      <c r="CC153" s="3">
        <f t="shared" ref="CC153" si="783">CB153/CB$154*100</f>
        <v>63.330246653758735</v>
      </c>
      <c r="CD153" s="3">
        <v>81492</v>
      </c>
      <c r="CE153" s="3">
        <f t="shared" ref="CE153" si="784">CD153/CD$154*100</f>
        <v>68.925502402056964</v>
      </c>
      <c r="CF153" s="3">
        <v>5699</v>
      </c>
      <c r="CG153" s="3">
        <f t="shared" ref="CG153" si="785">CF153/CF$154*100</f>
        <v>62.127984301755149</v>
      </c>
      <c r="CH153" s="3">
        <v>53835</v>
      </c>
      <c r="CI153" s="3">
        <f t="shared" ref="CI153" si="786">CH153/CH$154*100</f>
        <v>68.232803964562279</v>
      </c>
      <c r="CJ153" s="3">
        <v>69197</v>
      </c>
      <c r="CK153" s="3">
        <f t="shared" ref="CK153" si="787">CJ153/CJ$154*100</f>
        <v>63.773685762736854</v>
      </c>
      <c r="CL153" s="3">
        <v>103831</v>
      </c>
      <c r="CM153" s="3">
        <f t="shared" ref="CM153" si="788">CL153/CL$154*100</f>
        <v>76.096770883719572</v>
      </c>
      <c r="CN153" s="3">
        <v>115371</v>
      </c>
      <c r="CO153" s="3">
        <f t="shared" ref="CO153" si="789">CN153/CN$154*100</f>
        <v>70.77411004030354</v>
      </c>
      <c r="CP153" s="3">
        <v>31185</v>
      </c>
      <c r="CQ153" s="3">
        <f t="shared" ref="CQ153:CS153" si="790">CP153/CP$154*100</f>
        <v>61.325021631400936</v>
      </c>
      <c r="CR153" s="3">
        <v>28407</v>
      </c>
      <c r="CS153" s="3">
        <f t="shared" si="790"/>
        <v>63.039811814832902</v>
      </c>
      <c r="CT153" s="3">
        <v>15517</v>
      </c>
      <c r="CU153" s="3">
        <f t="shared" ref="CU153" si="791">CT153/CT$154*100</f>
        <v>56.429558513346421</v>
      </c>
      <c r="CV153" s="3">
        <v>127058</v>
      </c>
      <c r="CW153" s="3">
        <f t="shared" ref="CW153" si="792">CV153/CV$154*100</f>
        <v>70.96071576172551</v>
      </c>
      <c r="CX153" s="3">
        <v>76186</v>
      </c>
      <c r="CY153" s="3">
        <f t="shared" ref="CY153" si="793">CX153/CX$154*100</f>
        <v>66.857975287840503</v>
      </c>
      <c r="CZ153" s="3">
        <v>21423</v>
      </c>
      <c r="DA153" s="3">
        <f t="shared" ref="DA153" si="794">CZ153/CZ$154*100</f>
        <v>61.711075903787993</v>
      </c>
      <c r="DB153" s="3">
        <v>105034</v>
      </c>
      <c r="DC153" s="3">
        <f t="shared" ref="DC153" si="795">DB153/DB$154*100</f>
        <v>65.702918767436913</v>
      </c>
      <c r="DD153" s="3">
        <v>92606</v>
      </c>
      <c r="DE153" s="3">
        <f t="shared" ref="DE153" si="796">DD153/DD$154*100</f>
        <v>59.676120143574273</v>
      </c>
      <c r="DF153" s="3">
        <v>10054</v>
      </c>
      <c r="DG153" s="3">
        <f t="shared" ref="DG153" si="797">DF153/DF$154*100</f>
        <v>56.211562115621163</v>
      </c>
      <c r="DH153" s="3">
        <v>10217</v>
      </c>
      <c r="DI153" s="3">
        <f t="shared" ref="DI153" si="798">DH153/DH$154*100</f>
        <v>64.493119555611671</v>
      </c>
      <c r="DJ153" s="3">
        <v>7847</v>
      </c>
      <c r="DK153" s="3">
        <f t="shared" ref="DK153" si="799">DJ153/DJ$154*100</f>
        <v>57.855931578559314</v>
      </c>
      <c r="DL153" s="3">
        <v>39127</v>
      </c>
      <c r="DM153" s="3">
        <f t="shared" ref="DM153" si="800">DL153/DL$154*100</f>
        <v>66.085091289881262</v>
      </c>
      <c r="DN153" s="3">
        <v>5941</v>
      </c>
      <c r="DO153" s="3">
        <f t="shared" ref="DO153" si="801">DN153/DN$154*100</f>
        <v>56.195611048051454</v>
      </c>
      <c r="DP153" s="3">
        <v>64179</v>
      </c>
      <c r="DQ153" s="3">
        <f t="shared" ref="DQ153" si="802">DP153/DP$154*100</f>
        <v>68.886718330721507</v>
      </c>
      <c r="DR153" s="3">
        <v>3598</v>
      </c>
      <c r="DS153" s="3">
        <f t="shared" ref="DS153" si="803">DR153/DR$154*100</f>
        <v>54.556482183472333</v>
      </c>
      <c r="DT153" s="3">
        <v>1710</v>
      </c>
      <c r="DU153" s="3">
        <f t="shared" ref="DU153" si="804">DT153/DT$154*100</f>
        <v>57.133311059137995</v>
      </c>
      <c r="DV153" s="3">
        <v>16411</v>
      </c>
      <c r="DW153" s="3">
        <f t="shared" ref="DW153" si="805">DV153/DV$154*100</f>
        <v>58.941206048198822</v>
      </c>
      <c r="DX153" s="3">
        <v>9020</v>
      </c>
      <c r="DY153" s="3">
        <f t="shared" ref="DY153" si="806">DX153/DX$154*100</f>
        <v>59.349914462429268</v>
      </c>
      <c r="DZ153" s="3">
        <v>67301</v>
      </c>
      <c r="EA153" s="3">
        <f t="shared" ref="EA153" si="807">DZ153/DZ$154*100</f>
        <v>69.091151741625509</v>
      </c>
      <c r="EB153" s="3">
        <v>5812</v>
      </c>
      <c r="EC153" s="3">
        <f t="shared" ref="EC153" si="808">EB153/EB$154*100</f>
        <v>57.002746174970575</v>
      </c>
      <c r="ED153" s="3">
        <v>23260</v>
      </c>
      <c r="EE153" s="3">
        <f t="shared" ref="EE153" si="809">ED153/ED$154*100</f>
        <v>66.99115808876472</v>
      </c>
      <c r="EF153" s="3">
        <v>12188</v>
      </c>
      <c r="EG153" s="3">
        <f t="shared" ref="EG153" si="810">EF153/EF$154*100</f>
        <v>64.579028241403051</v>
      </c>
      <c r="EH153" s="3">
        <v>3214</v>
      </c>
      <c r="EI153" s="3">
        <f t="shared" ref="EI153" si="811">EH153/EH$154*100</f>
        <v>57.444146559428056</v>
      </c>
      <c r="EJ153" s="3">
        <v>15655</v>
      </c>
      <c r="EK153" s="3">
        <f t="shared" ref="EK153" si="812">EJ153/EJ$154*100</f>
        <v>57.275088720594155</v>
      </c>
      <c r="EL153" s="3">
        <v>19548</v>
      </c>
      <c r="EM153" s="3">
        <f t="shared" ref="EM153" si="813">EL153/EL$154*100</f>
        <v>60.441531135984171</v>
      </c>
      <c r="EN153" s="3">
        <v>23708</v>
      </c>
      <c r="EO153" s="3">
        <f t="shared" ref="EO153" si="814">EN153/EN$154*100</f>
        <v>58.484841009448161</v>
      </c>
      <c r="EP153" s="3">
        <v>2166</v>
      </c>
      <c r="EQ153" s="3">
        <f t="shared" ref="EQ153" si="815">EP153/EP$154*100</f>
        <v>59.900442477876105</v>
      </c>
      <c r="ER153" s="3">
        <v>109622</v>
      </c>
      <c r="ES153" s="3">
        <f t="shared" ref="ES153" si="816">ER153/ER$154*100</f>
        <v>68.532596464027606</v>
      </c>
      <c r="ET153" s="3">
        <v>149526</v>
      </c>
      <c r="EU153" s="3">
        <f t="shared" ref="EU153" si="817">ET153/ET$154*100</f>
        <v>70.157181063200866</v>
      </c>
      <c r="EV153" s="3">
        <v>23416</v>
      </c>
      <c r="EW153" s="3">
        <f t="shared" ref="EW153" si="818">EV153/EV$154*100</f>
        <v>58.745609633718011</v>
      </c>
      <c r="EX153" s="3">
        <v>203676</v>
      </c>
      <c r="EY153" s="3">
        <f t="shared" ref="EY153" si="819">EX153/EX$154*100</f>
        <v>75.678849040619482</v>
      </c>
      <c r="EZ153" s="3">
        <v>90333</v>
      </c>
      <c r="FA153" s="3">
        <f t="shared" ref="FA153" si="820">EZ153/EZ$154*100</f>
        <v>62.15416583526563</v>
      </c>
      <c r="FB153" s="3">
        <v>54980</v>
      </c>
      <c r="FC153" s="3">
        <f t="shared" ref="FC153" si="821">FB153/FB$154*100</f>
        <v>65.973097183723922</v>
      </c>
      <c r="FD153" s="3">
        <v>3062</v>
      </c>
      <c r="FE153" s="3">
        <f t="shared" ref="FE153" si="822">FD153/FD$154*100</f>
        <v>52.101412285179514</v>
      </c>
      <c r="FF153" s="3">
        <v>3119696</v>
      </c>
      <c r="FG153" s="3">
        <f t="shared" ref="FG153" si="823">FF153/FF$154*100</f>
        <v>68.228523089076205</v>
      </c>
      <c r="FH153" s="3">
        <v>3969500</v>
      </c>
      <c r="FI153" s="3">
        <f t="shared" ref="FI153" si="824">FH153/FH$154*100</f>
        <v>66.039714998576727</v>
      </c>
    </row>
    <row r="154" spans="2:165" x14ac:dyDescent="0.35">
      <c r="B154" s="18">
        <v>149</v>
      </c>
      <c r="C154" s="1" t="s">
        <v>271</v>
      </c>
      <c r="D154" s="1">
        <v>12082</v>
      </c>
      <c r="E154" s="3"/>
      <c r="F154" s="1">
        <v>10157</v>
      </c>
      <c r="H154" s="1">
        <v>104948</v>
      </c>
      <c r="J154" s="1">
        <v>119040</v>
      </c>
      <c r="L154" s="1">
        <v>37096</v>
      </c>
      <c r="N154" s="1">
        <v>52791</v>
      </c>
      <c r="P154" s="1">
        <v>95319</v>
      </c>
      <c r="R154" s="1">
        <v>12952</v>
      </c>
      <c r="T154" s="1">
        <v>159255</v>
      </c>
      <c r="V154" s="1">
        <v>177604</v>
      </c>
      <c r="X154" s="1">
        <v>5491</v>
      </c>
      <c r="Z154" s="1">
        <v>34991</v>
      </c>
      <c r="AB154" s="1">
        <v>108951</v>
      </c>
      <c r="AD154" s="1">
        <v>339347</v>
      </c>
      <c r="AF154" s="1">
        <v>12172</v>
      </c>
      <c r="AH154" s="1">
        <v>20368</v>
      </c>
      <c r="AJ154" s="1">
        <v>14600</v>
      </c>
      <c r="AL154" s="1">
        <v>138603</v>
      </c>
      <c r="AN154" s="1">
        <v>43821</v>
      </c>
      <c r="AP154" s="1">
        <v>128340</v>
      </c>
      <c r="AR154" s="1">
        <v>9577</v>
      </c>
      <c r="AT154" s="1">
        <v>140637</v>
      </c>
      <c r="AV154" s="1">
        <v>12082</v>
      </c>
      <c r="AX154" s="1">
        <v>23033</v>
      </c>
      <c r="AZ154" s="1">
        <v>111133</v>
      </c>
      <c r="BB154" s="1">
        <v>145871</v>
      </c>
      <c r="BD154" s="1">
        <v>250315</v>
      </c>
      <c r="BF154" s="1">
        <v>61362</v>
      </c>
      <c r="BH154" s="1">
        <v>14949</v>
      </c>
      <c r="BJ154" s="1">
        <v>5207</v>
      </c>
      <c r="BL154" s="1">
        <v>84699</v>
      </c>
      <c r="BN154" s="1">
        <v>18809</v>
      </c>
      <c r="BP154" s="1">
        <v>224353</v>
      </c>
      <c r="BR154" s="1">
        <v>15839</v>
      </c>
      <c r="BT154" s="1">
        <v>148608</v>
      </c>
      <c r="BV154" s="1">
        <v>150168</v>
      </c>
      <c r="BX154" s="1">
        <v>69284</v>
      </c>
      <c r="BZ154" s="1">
        <v>6751</v>
      </c>
      <c r="CB154" s="1">
        <v>47516</v>
      </c>
      <c r="CD154" s="1">
        <v>118232</v>
      </c>
      <c r="CF154" s="1">
        <v>9173</v>
      </c>
      <c r="CH154" s="1">
        <v>78899</v>
      </c>
      <c r="CJ154" s="1">
        <v>108504</v>
      </c>
      <c r="CL154" s="1">
        <v>136446</v>
      </c>
      <c r="CN154" s="1">
        <v>163013</v>
      </c>
      <c r="CP154" s="1">
        <v>50852</v>
      </c>
      <c r="CR154" s="1">
        <v>45062</v>
      </c>
      <c r="CT154" s="1">
        <v>27498</v>
      </c>
      <c r="CV154" s="1">
        <v>179054</v>
      </c>
      <c r="CX154" s="1">
        <v>113952</v>
      </c>
      <c r="CZ154" s="1">
        <v>34715</v>
      </c>
      <c r="DB154" s="1">
        <v>159862</v>
      </c>
      <c r="DD154" s="1">
        <v>155181</v>
      </c>
      <c r="DF154" s="1">
        <v>17886</v>
      </c>
      <c r="DH154" s="1">
        <v>15842</v>
      </c>
      <c r="DJ154" s="1">
        <v>13563</v>
      </c>
      <c r="DL154" s="1">
        <v>59207</v>
      </c>
      <c r="DN154" s="1">
        <v>10572</v>
      </c>
      <c r="DP154" s="1">
        <v>93166</v>
      </c>
      <c r="DR154" s="1">
        <v>6595</v>
      </c>
      <c r="DT154" s="1">
        <v>2993</v>
      </c>
      <c r="DV154" s="1">
        <v>27843</v>
      </c>
      <c r="DX154" s="1">
        <v>15198</v>
      </c>
      <c r="DZ154" s="1">
        <v>97409</v>
      </c>
      <c r="EB154" s="1">
        <v>10196</v>
      </c>
      <c r="ED154" s="1">
        <v>34721</v>
      </c>
      <c r="EF154" s="1">
        <v>18873</v>
      </c>
      <c r="EH154" s="1">
        <v>5595</v>
      </c>
      <c r="EJ154" s="1">
        <v>27333</v>
      </c>
      <c r="EL154" s="1">
        <v>32342</v>
      </c>
      <c r="EN154" s="1">
        <v>40537</v>
      </c>
      <c r="EP154" s="1">
        <v>3616</v>
      </c>
      <c r="ER154" s="1">
        <v>159956</v>
      </c>
      <c r="ET154" s="1">
        <v>213130</v>
      </c>
      <c r="EV154" s="1">
        <v>39860</v>
      </c>
      <c r="EX154" s="1">
        <v>269132</v>
      </c>
      <c r="EZ154" s="1">
        <v>145337</v>
      </c>
      <c r="FB154" s="1">
        <v>83337</v>
      </c>
      <c r="FD154" s="1">
        <v>5877</v>
      </c>
      <c r="FF154" s="1">
        <v>4572422</v>
      </c>
      <c r="FH154" s="1">
        <v>6010777</v>
      </c>
    </row>
    <row r="155" spans="2:165" x14ac:dyDescent="0.3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35">
      <c r="B156" s="18">
        <v>151</v>
      </c>
    </row>
    <row r="157" spans="2:165" x14ac:dyDescent="0.35">
      <c r="B157" s="18">
        <v>152</v>
      </c>
      <c r="C157" s="1" t="s">
        <v>238</v>
      </c>
    </row>
    <row r="158" spans="2:165" x14ac:dyDescent="0.35">
      <c r="B158" s="18">
        <v>153</v>
      </c>
      <c r="C158" s="11" t="s">
        <v>122</v>
      </c>
      <c r="D158" s="4">
        <v>8.1695917964898435</v>
      </c>
      <c r="F158" s="4">
        <v>6.7469397363465164</v>
      </c>
      <c r="H158" s="4">
        <v>6.6054593583796777</v>
      </c>
      <c r="J158" s="4">
        <v>6.8</v>
      </c>
      <c r="L158" s="4">
        <v>8.0346928138640958</v>
      </c>
      <c r="N158" s="4">
        <v>7.2870900076277652</v>
      </c>
      <c r="P158" s="4">
        <v>6.7759922888002748</v>
      </c>
      <c r="R158" s="4">
        <v>7.6417156502571641</v>
      </c>
      <c r="T158" s="4">
        <v>6.7603314779688422</v>
      </c>
      <c r="V158" s="4">
        <v>4.7674470653663032</v>
      </c>
      <c r="X158" s="4">
        <v>6.9795492487479134</v>
      </c>
      <c r="Z158" s="4">
        <v>6.7904008877791648</v>
      </c>
      <c r="AB158" s="4">
        <v>6.3665052018707646</v>
      </c>
      <c r="AD158" s="4">
        <v>5.4634570721492484</v>
      </c>
      <c r="AF158" s="4">
        <v>7.3973257856724572</v>
      </c>
      <c r="AH158" s="4">
        <v>7.1075337680484401</v>
      </c>
      <c r="AJ158" s="4">
        <v>7.099560045624898</v>
      </c>
      <c r="AL158" s="4">
        <v>6.3588863862553033</v>
      </c>
      <c r="AN158" s="4">
        <v>8.1216495405860929</v>
      </c>
      <c r="AP158" s="4">
        <v>6.2745930368408755</v>
      </c>
      <c r="AR158" s="4">
        <v>7.2425245098039213</v>
      </c>
      <c r="AT158" s="4">
        <v>6.3401742617830781</v>
      </c>
      <c r="AV158" s="4">
        <v>7.3325847022587265</v>
      </c>
      <c r="AX158" s="4">
        <v>7.6898679832564127</v>
      </c>
      <c r="AZ158" s="4">
        <v>6.9960998794714939</v>
      </c>
      <c r="BB158" s="4">
        <v>4.4038699892364397</v>
      </c>
      <c r="BD158" s="4">
        <v>6.7180614761053823</v>
      </c>
      <c r="BF158" s="4">
        <v>6.0464368564567987</v>
      </c>
      <c r="BH158" s="4">
        <v>8.5489411764705885</v>
      </c>
      <c r="BJ158" s="4">
        <v>6.9711367673179394</v>
      </c>
      <c r="BL158" s="4">
        <v>6.3043375974121449</v>
      </c>
      <c r="BN158" s="4">
        <v>6.7279635258358663</v>
      </c>
      <c r="BP158" s="4">
        <v>4.8551906621917276</v>
      </c>
      <c r="BR158" s="4">
        <v>8.1736414740787016</v>
      </c>
      <c r="BT158" s="4">
        <v>6.2518761882525595</v>
      </c>
      <c r="BV158" s="4">
        <v>6.2927075694614194</v>
      </c>
      <c r="BX158" s="4">
        <v>6.9704368811441952</v>
      </c>
      <c r="BZ158" s="4">
        <v>7.3459312223357172</v>
      </c>
      <c r="CB158" s="4">
        <v>8.1861441013460023</v>
      </c>
      <c r="CD158" s="4">
        <v>6.4669178707855837</v>
      </c>
      <c r="CF158" s="4">
        <v>7.878664921465969</v>
      </c>
      <c r="CH158" s="4">
        <v>6.0821813056646779</v>
      </c>
      <c r="CJ158" s="4">
        <v>6.6552561837455828</v>
      </c>
      <c r="CL158" s="4">
        <v>5.2281767955801106</v>
      </c>
      <c r="CN158" s="4">
        <v>5.3903787036431421</v>
      </c>
      <c r="CP158" s="4">
        <v>6.3498779296874996</v>
      </c>
      <c r="CR158" s="4">
        <v>6.4706206288892556</v>
      </c>
      <c r="CT158" s="4">
        <v>6.6146796922278899</v>
      </c>
      <c r="CV158" s="4">
        <v>6.0681923899897665</v>
      </c>
      <c r="CX158" s="4">
        <v>6.2418127404873882</v>
      </c>
      <c r="CZ158" s="4">
        <v>6.9282926124042215</v>
      </c>
      <c r="DB158" s="4">
        <v>6.225165212394332</v>
      </c>
      <c r="DD158" s="4">
        <v>7.2262302611780731</v>
      </c>
      <c r="DF158" s="4">
        <v>9.2358084476728539</v>
      </c>
      <c r="DH158" s="4">
        <v>7.6109631949882539</v>
      </c>
      <c r="DJ158" s="4">
        <v>8.0426757975613832</v>
      </c>
      <c r="DL158" s="4">
        <v>7.4713362689822622</v>
      </c>
      <c r="DN158" s="4">
        <v>7.367340142095915</v>
      </c>
      <c r="DP158" s="4">
        <v>6.136963247122881</v>
      </c>
      <c r="DR158" s="4">
        <v>7.6805801202688366</v>
      </c>
      <c r="DT158" s="4">
        <v>8.8978955572876064</v>
      </c>
      <c r="DV158" s="4">
        <v>8.3023164678219974</v>
      </c>
      <c r="DX158" s="4">
        <v>7.1887305906835284</v>
      </c>
      <c r="DZ158" s="4">
        <v>6.1008052814857807</v>
      </c>
      <c r="EB158" s="4">
        <v>7.6984108705665593</v>
      </c>
      <c r="ED158" s="4">
        <v>7.8891422366992403</v>
      </c>
      <c r="EF158" s="4">
        <v>5.7466121196624904</v>
      </c>
      <c r="EH158" s="4">
        <v>8.0582220367278801</v>
      </c>
      <c r="EJ158" s="4">
        <v>7.220765027322404</v>
      </c>
      <c r="EL158" s="4">
        <v>6.5400855365474335</v>
      </c>
      <c r="EN158" s="4">
        <v>7.4608090265274276</v>
      </c>
      <c r="EP158" s="4">
        <v>6.6360000000000001</v>
      </c>
      <c r="ER158" s="4">
        <v>6.4648197144966772</v>
      </c>
      <c r="ET158" s="4">
        <v>5.31473224958164</v>
      </c>
      <c r="EV158" s="4">
        <v>6.4300335889473352</v>
      </c>
      <c r="EX158" s="4">
        <v>5.7420408406381229</v>
      </c>
      <c r="EZ158" s="4">
        <v>7.2162909004867499</v>
      </c>
      <c r="FB158" s="4">
        <v>6.454962287698736</v>
      </c>
      <c r="FD158" s="4">
        <v>7.2793473935535218</v>
      </c>
      <c r="FF158" s="4">
        <v>6.0328962388995109</v>
      </c>
      <c r="FH158" s="4">
        <v>6.2863169549194629</v>
      </c>
    </row>
    <row r="159" spans="2:165" x14ac:dyDescent="0.35">
      <c r="B159" s="18">
        <v>154</v>
      </c>
      <c r="C159" s="11" t="s">
        <v>123</v>
      </c>
      <c r="D159" s="4">
        <v>12.842444950645406</v>
      </c>
      <c r="F159" s="4">
        <v>11.971607753705815</v>
      </c>
      <c r="H159" s="4">
        <v>11.412876556944354</v>
      </c>
      <c r="J159" s="4">
        <v>11.3</v>
      </c>
      <c r="L159" s="4">
        <v>12.5115126609053</v>
      </c>
      <c r="N159" s="4">
        <v>12.383626760563381</v>
      </c>
      <c r="P159" s="4">
        <v>11.422546682089658</v>
      </c>
      <c r="R159" s="4">
        <v>12.237327188940093</v>
      </c>
      <c r="T159" s="4">
        <v>11.059620653024712</v>
      </c>
      <c r="V159" s="4">
        <v>9.2882540738277353</v>
      </c>
      <c r="X159" s="4">
        <v>13.598167539267015</v>
      </c>
      <c r="Z159" s="4">
        <v>12.059556970420481</v>
      </c>
      <c r="AB159" s="4">
        <v>11.558177204866224</v>
      </c>
      <c r="AD159" s="4">
        <v>10.334213523868696</v>
      </c>
      <c r="AF159" s="4">
        <v>11.965185185185184</v>
      </c>
      <c r="AH159" s="4">
        <v>12.352319469835466</v>
      </c>
      <c r="AJ159" s="4">
        <v>13.019479469770449</v>
      </c>
      <c r="AL159" s="4">
        <v>10.074480239443872</v>
      </c>
      <c r="AN159" s="4">
        <v>12.768904958677686</v>
      </c>
      <c r="AP159" s="4">
        <v>10.817457870009251</v>
      </c>
      <c r="AR159" s="4">
        <v>12.800437530384054</v>
      </c>
      <c r="AT159" s="4">
        <v>10.227333561833881</v>
      </c>
      <c r="AV159" s="4">
        <v>12.429672809326815</v>
      </c>
      <c r="AX159" s="4">
        <v>13.406841179058514</v>
      </c>
      <c r="AZ159" s="4">
        <v>11.553702516594637</v>
      </c>
      <c r="BB159" s="4">
        <v>8.4812465801124208</v>
      </c>
      <c r="BD159" s="4">
        <v>11.339340420876034</v>
      </c>
      <c r="BF159" s="4">
        <v>11.100578281456183</v>
      </c>
      <c r="BH159" s="4">
        <v>12.804155415541555</v>
      </c>
      <c r="BJ159" s="4">
        <v>13.121123595505617</v>
      </c>
      <c r="BL159" s="4">
        <v>10.79730285902431</v>
      </c>
      <c r="BN159" s="4">
        <v>11.762080867850099</v>
      </c>
      <c r="BP159" s="4">
        <v>9.9143006950099846</v>
      </c>
      <c r="BR159" s="4">
        <v>12.904545454545454</v>
      </c>
      <c r="BT159" s="4">
        <v>10.477534791252484</v>
      </c>
      <c r="BV159" s="4">
        <v>10.878202092721301</v>
      </c>
      <c r="BX159" s="4">
        <v>11.538929480609648</v>
      </c>
      <c r="BZ159" s="4">
        <v>13.092429577464788</v>
      </c>
      <c r="CB159" s="4">
        <v>13.246891204752554</v>
      </c>
      <c r="CD159" s="4">
        <v>11.113020803593521</v>
      </c>
      <c r="CF159" s="4">
        <v>12.472983354673495</v>
      </c>
      <c r="CH159" s="4">
        <v>9.5572737686139746</v>
      </c>
      <c r="CJ159" s="4">
        <v>11.089062765415322</v>
      </c>
      <c r="CL159" s="4">
        <v>7.0926386144727092</v>
      </c>
      <c r="CN159" s="4">
        <v>10.677168191502695</v>
      </c>
      <c r="CP159" s="4">
        <v>11.158509122661886</v>
      </c>
      <c r="CR159" s="4">
        <v>11.783963451332276</v>
      </c>
      <c r="CT159" s="4">
        <v>11.719823564339638</v>
      </c>
      <c r="CV159" s="4">
        <v>10.318748142116759</v>
      </c>
      <c r="CX159" s="4">
        <v>10.502490304545544</v>
      </c>
      <c r="CZ159" s="4">
        <v>11.996648469352499</v>
      </c>
      <c r="DB159" s="4">
        <v>9.9136330440156168</v>
      </c>
      <c r="DD159" s="4">
        <v>11.913458755426918</v>
      </c>
      <c r="DF159" s="4">
        <v>13.502306733167082</v>
      </c>
      <c r="DH159" s="4">
        <v>13.697993664202745</v>
      </c>
      <c r="DJ159" s="4">
        <v>13.104939341421144</v>
      </c>
      <c r="DL159" s="4">
        <v>12.586058928218311</v>
      </c>
      <c r="DN159" s="4">
        <v>12.33608336951802</v>
      </c>
      <c r="DP159" s="4">
        <v>9.1774979785144968</v>
      </c>
      <c r="DR159" s="4">
        <v>13.167618707604428</v>
      </c>
      <c r="DT159" s="4">
        <v>13.233815426997245</v>
      </c>
      <c r="DV159" s="4">
        <v>13.434615065882157</v>
      </c>
      <c r="DX159" s="4">
        <v>12.605481727574752</v>
      </c>
      <c r="DZ159" s="4">
        <v>9.4955686215170445</v>
      </c>
      <c r="EB159" s="4">
        <v>12.486981465136806</v>
      </c>
      <c r="ED159" s="4">
        <v>12.787174912509435</v>
      </c>
      <c r="EF159" s="4">
        <v>11.348581244433134</v>
      </c>
      <c r="EH159" s="4">
        <v>13.38469735720375</v>
      </c>
      <c r="EJ159" s="4">
        <v>11.940343276120647</v>
      </c>
      <c r="EL159" s="4">
        <v>11.256541249568519</v>
      </c>
      <c r="EN159" s="4">
        <v>12.548307373987011</v>
      </c>
      <c r="EP159" s="4">
        <v>13.994572591587517</v>
      </c>
      <c r="ER159" s="4">
        <v>10.424355571868206</v>
      </c>
      <c r="ET159" s="4">
        <v>10.365481709276175</v>
      </c>
      <c r="EV159" s="4">
        <v>11.122393364928909</v>
      </c>
      <c r="EX159" s="4">
        <v>10.761166155539829</v>
      </c>
      <c r="EZ159" s="4">
        <v>12.141820283897488</v>
      </c>
      <c r="FB159" s="4">
        <v>8.906566752623382</v>
      </c>
      <c r="FD159" s="4">
        <v>13.045472676505783</v>
      </c>
      <c r="FF159" s="4">
        <v>10.401794421289924</v>
      </c>
      <c r="FH159" s="4">
        <v>10.775118616470373</v>
      </c>
    </row>
    <row r="160" spans="2:165" x14ac:dyDescent="0.35">
      <c r="B160" s="18">
        <v>155</v>
      </c>
      <c r="C160" s="11" t="s">
        <v>120</v>
      </c>
      <c r="D160" s="4">
        <v>10.557694167714478</v>
      </c>
      <c r="F160" s="4">
        <v>9.3991543095458763</v>
      </c>
      <c r="H160" s="4">
        <v>9.1380655764081222</v>
      </c>
      <c r="J160" s="4">
        <v>9.1</v>
      </c>
      <c r="L160" s="4">
        <v>10.359115848879135</v>
      </c>
      <c r="N160" s="4">
        <v>9.9330998809850772</v>
      </c>
      <c r="P160" s="4">
        <v>9.2296697542792323</v>
      </c>
      <c r="R160" s="4">
        <v>10.030176991150443</v>
      </c>
      <c r="T160" s="4">
        <v>9.0241831604825595</v>
      </c>
      <c r="V160" s="4">
        <v>7.0508662950775634</v>
      </c>
      <c r="X160" s="4">
        <v>10.23095796885001</v>
      </c>
      <c r="Z160" s="4">
        <v>9.4809016588079658</v>
      </c>
      <c r="AB160" s="4">
        <v>9.0286932874674601</v>
      </c>
      <c r="AD160" s="4">
        <v>7.9341058658442325</v>
      </c>
      <c r="AF160" s="4">
        <v>9.73742512123229</v>
      </c>
      <c r="AH160" s="4">
        <v>9.7525232135647961</v>
      </c>
      <c r="AJ160" s="4">
        <v>10.064841849148419</v>
      </c>
      <c r="AL160" s="4">
        <v>8.2920630401286264</v>
      </c>
      <c r="AN160" s="4">
        <v>10.508754271183747</v>
      </c>
      <c r="AP160" s="4">
        <v>8.6254332002817566</v>
      </c>
      <c r="AR160" s="4">
        <v>10.03078517434772</v>
      </c>
      <c r="AT160" s="4">
        <v>8.36513921360255</v>
      </c>
      <c r="AV160" s="4">
        <v>9.9085315572470662</v>
      </c>
      <c r="AX160" s="4">
        <v>10.52135753491658</v>
      </c>
      <c r="AZ160" s="4">
        <v>9.38395468232134</v>
      </c>
      <c r="BB160" s="4">
        <v>6.4276512130753991</v>
      </c>
      <c r="BD160" s="4">
        <v>9.1332251577362236</v>
      </c>
      <c r="BF160" s="4">
        <v>8.6365342974632</v>
      </c>
      <c r="BH160" s="4">
        <v>10.727509778357236</v>
      </c>
      <c r="BJ160" s="4">
        <v>10.053395889186774</v>
      </c>
      <c r="BL160" s="4">
        <v>8.6285330986215421</v>
      </c>
      <c r="BN160" s="4">
        <v>9.3333652312599682</v>
      </c>
      <c r="BP160" s="4">
        <v>7.4182542059666234</v>
      </c>
      <c r="BR160" s="4">
        <v>10.612026608209238</v>
      </c>
      <c r="BT160" s="4">
        <v>8.4566752297676793</v>
      </c>
      <c r="BV160" s="4">
        <v>8.6600195549668033</v>
      </c>
      <c r="BX160" s="4">
        <v>9.3370445170897014</v>
      </c>
      <c r="BZ160" s="4">
        <v>10.153659802734037</v>
      </c>
      <c r="CB160" s="4">
        <v>10.782526923275107</v>
      </c>
      <c r="CD160" s="4">
        <v>8.8922067089034975</v>
      </c>
      <c r="CF160" s="4">
        <v>10.19948253557568</v>
      </c>
      <c r="CH160" s="4">
        <v>7.8396290801186943</v>
      </c>
      <c r="CJ160" s="4">
        <v>8.9746252593504874</v>
      </c>
      <c r="CL160" s="4">
        <v>6.1695582611410282</v>
      </c>
      <c r="CN160" s="4">
        <v>8.0887149041038899</v>
      </c>
      <c r="CP160" s="4">
        <v>8.8285186588369005</v>
      </c>
      <c r="CR160" s="4">
        <v>9.1320441382339208</v>
      </c>
      <c r="CT160" s="4">
        <v>9.1931438842762994</v>
      </c>
      <c r="CV160" s="4">
        <v>8.2230380111786019</v>
      </c>
      <c r="CX160" s="4">
        <v>8.459937900928411</v>
      </c>
      <c r="CZ160" s="4">
        <v>9.5203151498021477</v>
      </c>
      <c r="DB160" s="4">
        <v>8.1379723421763597</v>
      </c>
      <c r="DD160" s="4">
        <v>9.6758242589231696</v>
      </c>
      <c r="DF160" s="4">
        <v>11.451498090985568</v>
      </c>
      <c r="DH160" s="4">
        <v>10.713373836806891</v>
      </c>
      <c r="DJ160" s="4">
        <v>10.523177681381306</v>
      </c>
      <c r="DL160" s="4">
        <v>10.079731337864821</v>
      </c>
      <c r="DN160" s="4">
        <v>9.8917124039517006</v>
      </c>
      <c r="DP160" s="4">
        <v>7.709945279457096</v>
      </c>
      <c r="DR160" s="4">
        <v>10.400977777777777</v>
      </c>
      <c r="DT160" s="4">
        <v>11.257703595011005</v>
      </c>
      <c r="DV160" s="4">
        <v>10.932969552847254</v>
      </c>
      <c r="DX160" s="4">
        <v>9.9813707987270046</v>
      </c>
      <c r="DZ160" s="4">
        <v>7.8925085894962734</v>
      </c>
      <c r="EB160" s="4">
        <v>10.136640018015989</v>
      </c>
      <c r="ED160" s="4">
        <v>10.404901926259816</v>
      </c>
      <c r="EF160" s="4">
        <v>8.5446223526409799</v>
      </c>
      <c r="EH160" s="4">
        <v>10.709449483231385</v>
      </c>
      <c r="EJ160" s="4">
        <v>9.6903415270828805</v>
      </c>
      <c r="EL160" s="4">
        <v>9.0430473264574651</v>
      </c>
      <c r="EN160" s="4">
        <v>10.060812397276356</v>
      </c>
      <c r="EP160" s="4">
        <v>10.285428476158719</v>
      </c>
      <c r="ER160" s="4">
        <v>8.5300566759899894</v>
      </c>
      <c r="ET160" s="4">
        <v>7.8913151669867441</v>
      </c>
      <c r="EV160" s="4">
        <v>8.8555259449856027</v>
      </c>
      <c r="EX160" s="4">
        <v>8.2644708508662763</v>
      </c>
      <c r="EZ160" s="4">
        <v>9.743184269681425</v>
      </c>
      <c r="FB160" s="4">
        <v>7.7208907713353678</v>
      </c>
      <c r="FD160" s="4">
        <v>10.169717469160366</v>
      </c>
      <c r="FF160" s="4">
        <v>8.2783400905532325</v>
      </c>
      <c r="FH160" s="4">
        <v>8.5951401481168048</v>
      </c>
    </row>
    <row r="161" spans="2:165" x14ac:dyDescent="0.35">
      <c r="B161" s="18">
        <v>156</v>
      </c>
    </row>
    <row r="162" spans="2:165" x14ac:dyDescent="0.35">
      <c r="B162" s="18">
        <v>157</v>
      </c>
      <c r="C162" s="12" t="s">
        <v>137</v>
      </c>
    </row>
    <row r="163" spans="2:165" x14ac:dyDescent="0.3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3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3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35">
      <c r="B166" s="18">
        <v>161</v>
      </c>
    </row>
    <row r="167" spans="2:165" x14ac:dyDescent="0.35">
      <c r="B167" s="18">
        <v>162</v>
      </c>
      <c r="C167" s="12" t="s">
        <v>138</v>
      </c>
    </row>
    <row r="168" spans="2:165" x14ac:dyDescent="0.3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3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3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35">
      <c r="B171" s="18">
        <v>166</v>
      </c>
    </row>
    <row r="172" spans="2:165" x14ac:dyDescent="0.35">
      <c r="B172" s="18">
        <v>167</v>
      </c>
      <c r="C172" s="15" t="s">
        <v>139</v>
      </c>
    </row>
    <row r="173" spans="2:165" x14ac:dyDescent="0.35">
      <c r="B173" s="18">
        <v>168</v>
      </c>
      <c r="C173" s="11" t="s">
        <v>140</v>
      </c>
      <c r="D173" s="3">
        <v>1894</v>
      </c>
      <c r="E173" s="3">
        <f>D173/SUM(D$173:D$176)*100</f>
        <v>52.37831858407079</v>
      </c>
      <c r="F173" s="3">
        <v>1434</v>
      </c>
      <c r="G173" s="3">
        <f>F173/SUM(F$173:F$176)*100</f>
        <v>48.282828282828284</v>
      </c>
      <c r="H173" s="3">
        <v>11872</v>
      </c>
      <c r="I173" s="3">
        <f>H173/SUM(H$173:H$176)*100</f>
        <v>39.852299429338707</v>
      </c>
      <c r="J173" s="3">
        <v>12696</v>
      </c>
      <c r="K173" s="3">
        <f>J173/SUM(J$173:J$176)*100</f>
        <v>36.507936507936506</v>
      </c>
      <c r="L173" s="3">
        <v>5781</v>
      </c>
      <c r="M173" s="3">
        <f>L173/SUM(L$173:L$176)*100</f>
        <v>52.203359219794109</v>
      </c>
      <c r="N173" s="3">
        <v>6896</v>
      </c>
      <c r="O173" s="3">
        <f>N173/SUM(N$173:N$176)*100</f>
        <v>43.540851117565346</v>
      </c>
      <c r="P173" s="3">
        <v>10418</v>
      </c>
      <c r="Q173" s="3">
        <f>P173/SUM(P$173:P$176)*100</f>
        <v>37.255042197110569</v>
      </c>
      <c r="R173" s="3">
        <v>2084</v>
      </c>
      <c r="S173" s="3">
        <f>R173/SUM(R$173:R$176)*100</f>
        <v>52.826362484157166</v>
      </c>
      <c r="T173" s="3">
        <v>16248</v>
      </c>
      <c r="U173" s="3">
        <f>T173/SUM(T$173:T$176)*100</f>
        <v>36.417428725121034</v>
      </c>
      <c r="V173" s="3">
        <v>15455</v>
      </c>
      <c r="W173" s="3">
        <f>V173/SUM(V$173:V$176)*100</f>
        <v>30.286699719767192</v>
      </c>
      <c r="X173" s="3">
        <v>826</v>
      </c>
      <c r="Y173" s="3">
        <f>X173/SUM(X$173:X$176)*100</f>
        <v>51.272501551831162</v>
      </c>
      <c r="Z173" s="3">
        <v>4892</v>
      </c>
      <c r="AA173" s="3">
        <f>Z173/SUM(Z$173:Z$176)*100</f>
        <v>46.737365052068405</v>
      </c>
      <c r="AB173" s="3">
        <v>10614</v>
      </c>
      <c r="AC173" s="3">
        <f>AB173/SUM(AB$173:AB$176)*100</f>
        <v>33.100480259464852</v>
      </c>
      <c r="AD173" s="3">
        <v>27033</v>
      </c>
      <c r="AE173" s="3">
        <f>AD173/SUM(AD$173:AD$176)*100</f>
        <v>27.771442660338398</v>
      </c>
      <c r="AF173" s="3">
        <v>1734</v>
      </c>
      <c r="AG173" s="3">
        <f>AF173/SUM(AF$173:AF$176)*100</f>
        <v>49.080101896405317</v>
      </c>
      <c r="AH173" s="3">
        <v>2692</v>
      </c>
      <c r="AI173" s="3">
        <f>AH173/SUM(AH$173:AH$176)*100</f>
        <v>46.622791825424315</v>
      </c>
      <c r="AJ173" s="3">
        <v>2066</v>
      </c>
      <c r="AK173" s="3">
        <f>AJ173/SUM(AJ$173:AJ$176)*100</f>
        <v>47.979563399907107</v>
      </c>
      <c r="AL173" s="3">
        <v>14774</v>
      </c>
      <c r="AM173" s="3">
        <f>AL173/SUM(AL$173:AL$176)*100</f>
        <v>39.161321104808358</v>
      </c>
      <c r="AN173" s="3">
        <v>7096</v>
      </c>
      <c r="AO173" s="3">
        <f>AN173/SUM(AN$173:AN$176)*100</f>
        <v>53.441783401114627</v>
      </c>
      <c r="AP173" s="3">
        <v>13185</v>
      </c>
      <c r="AQ173" s="3">
        <f>AP173/SUM(AP$173:AP$176)*100</f>
        <v>35.082351062980607</v>
      </c>
      <c r="AR173" s="3">
        <v>1477</v>
      </c>
      <c r="AS173" s="3">
        <f>AR173/SUM(AR$173:AR$176)*100</f>
        <v>51.952163207878996</v>
      </c>
      <c r="AT173" s="3">
        <v>14727</v>
      </c>
      <c r="AU173" s="3">
        <f>AT173/SUM(AT$173:AT$176)*100</f>
        <v>37.207245900810996</v>
      </c>
      <c r="AV173" s="3">
        <v>2739</v>
      </c>
      <c r="AW173" s="3">
        <f>AV173/SUM(AV$173:AV$176)*100</f>
        <v>49.963516964611458</v>
      </c>
      <c r="AX173" s="3">
        <v>2638</v>
      </c>
      <c r="AY173" s="3">
        <f>AX173/SUM(AX$173:AX$176)*100</f>
        <v>37.820788530465947</v>
      </c>
      <c r="AZ173" s="3">
        <v>13134</v>
      </c>
      <c r="BA173" s="3">
        <f>AZ173/SUM(AZ$173:AZ$176)*100</f>
        <v>40.691514081234317</v>
      </c>
      <c r="BB173" s="3">
        <v>12130</v>
      </c>
      <c r="BC173" s="3">
        <f>BB173/SUM(BB$173:BB$176)*100</f>
        <v>30.397955092221331</v>
      </c>
      <c r="BD173" s="3">
        <v>29544</v>
      </c>
      <c r="BE173" s="3">
        <f>BD173/SUM(BD$173:BD$176)*100</f>
        <v>40.976421636615811</v>
      </c>
      <c r="BF173" s="3">
        <v>6963</v>
      </c>
      <c r="BG173" s="3">
        <f>BF173/SUM(BF$173:BF$176)*100</f>
        <v>39.725011410314927</v>
      </c>
      <c r="BH173" s="3">
        <v>2412</v>
      </c>
      <c r="BI173" s="3">
        <f>BH173/SUM(BH$173:BH$176)*100</f>
        <v>53.540510543840178</v>
      </c>
      <c r="BJ173" s="3">
        <v>777</v>
      </c>
      <c r="BK173" s="3">
        <f>BJ173/SUM(BJ$173:BJ$176)*100</f>
        <v>51.422898742554601</v>
      </c>
      <c r="BL173" s="3">
        <v>8937</v>
      </c>
      <c r="BM173" s="3">
        <f>BL173/SUM(BL$173:BL$176)*100</f>
        <v>35.775189143749245</v>
      </c>
      <c r="BN173" s="3">
        <v>2387</v>
      </c>
      <c r="BO173" s="3">
        <f>BN173/SUM(BN$173:BN$176)*100</f>
        <v>43.733968486625137</v>
      </c>
      <c r="BP173" s="3">
        <v>16782</v>
      </c>
      <c r="BQ173" s="3">
        <f>BP173/SUM(BP$173:BP$176)*100</f>
        <v>26.370621788525906</v>
      </c>
      <c r="BR173" s="3">
        <v>2355</v>
      </c>
      <c r="BS173" s="3">
        <f>BR173/SUM(BR$173:BR$176)*100</f>
        <v>48.466762708376208</v>
      </c>
      <c r="BT173" s="3">
        <v>15677</v>
      </c>
      <c r="BU173" s="3">
        <f>BT173/SUM(BT$173:BT$176)*100</f>
        <v>35.899608417870802</v>
      </c>
      <c r="BV173" s="3">
        <v>15731</v>
      </c>
      <c r="BW173" s="3">
        <f>BV173/SUM(BV$173:BV$176)*100</f>
        <v>34.847813566080369</v>
      </c>
      <c r="BX173" s="3">
        <v>8457</v>
      </c>
      <c r="BY173" s="3">
        <f>BX173/SUM(BX$173:BX$176)*100</f>
        <v>41.732050333086605</v>
      </c>
      <c r="BZ173" s="3">
        <v>1023</v>
      </c>
      <c r="CA173" s="3">
        <f>BZ173/SUM(BZ$173:BZ$176)*100</f>
        <v>51.928934010152282</v>
      </c>
      <c r="CB173" s="3">
        <v>5804</v>
      </c>
      <c r="CC173" s="3">
        <f>CB173/SUM(CB$173:CB$176)*100</f>
        <v>40.244071557342949</v>
      </c>
      <c r="CD173" s="3">
        <v>13088</v>
      </c>
      <c r="CE173" s="3">
        <f>CD173/SUM(CD$173:CD$176)*100</f>
        <v>36.597505732341588</v>
      </c>
      <c r="CF173" s="3">
        <v>1437</v>
      </c>
      <c r="CG173" s="3">
        <f>CF173/SUM(CF$173:CF$176)*100</f>
        <v>54.002254791431795</v>
      </c>
      <c r="CH173" s="3">
        <v>8587</v>
      </c>
      <c r="CI173" s="3">
        <f>CH173/SUM(CH$173:CH$176)*100</f>
        <v>39.725203552923759</v>
      </c>
      <c r="CJ173" s="3">
        <v>11356</v>
      </c>
      <c r="CK173" s="3">
        <f>CJ173/SUM(CJ$173:CJ$176)*100</f>
        <v>35.665829145728644</v>
      </c>
      <c r="CL173" s="3">
        <v>19259</v>
      </c>
      <c r="CM173" s="3">
        <f>CL173/SUM(CL$173:CL$176)*100</f>
        <v>62.767656356940329</v>
      </c>
      <c r="CN173" s="3">
        <v>11921</v>
      </c>
      <c r="CO173" s="3">
        <f>CN173/SUM(CN$173:CN$176)*100</f>
        <v>25.596925191101949</v>
      </c>
      <c r="CP173" s="3">
        <v>6124</v>
      </c>
      <c r="CQ173" s="3">
        <f>CP173/SUM(CP$173:CP$176)*100</f>
        <v>41.566551279440709</v>
      </c>
      <c r="CR173" s="3">
        <v>4814</v>
      </c>
      <c r="CS173" s="3">
        <f>CR173/SUM(CR$173:CR$176)*100</f>
        <v>35.91733194061031</v>
      </c>
      <c r="CT173" s="3">
        <v>4049</v>
      </c>
      <c r="CU173" s="3">
        <f>CT173/SUM(CT$173:CT$176)*100</f>
        <v>49.601862060516964</v>
      </c>
      <c r="CV173" s="3">
        <v>17893</v>
      </c>
      <c r="CW173" s="3">
        <f>CV173/SUM(CV$173:CV$176)*100</f>
        <v>35.413450500732296</v>
      </c>
      <c r="CX173" s="3">
        <v>12016</v>
      </c>
      <c r="CY173" s="3">
        <f>CX173/SUM(CX$173:CX$176)*100</f>
        <v>37.097869712874342</v>
      </c>
      <c r="CZ173" s="3">
        <v>3999</v>
      </c>
      <c r="DA173" s="3">
        <f>CZ173/SUM(CZ$173:CZ$176)*100</f>
        <v>38.392857142857146</v>
      </c>
      <c r="DB173" s="3">
        <v>17327</v>
      </c>
      <c r="DC173" s="3">
        <f>DB173/SUM(DB$173:DB$176)*100</f>
        <v>40.240135627859445</v>
      </c>
      <c r="DD173" s="3">
        <v>21049</v>
      </c>
      <c r="DE173" s="3">
        <f>DD173/SUM(DD$173:DD$176)*100</f>
        <v>45.146276595744681</v>
      </c>
      <c r="DF173" s="3">
        <v>2725</v>
      </c>
      <c r="DG173" s="3">
        <f>DF173/SUM(DF$173:DF$176)*100</f>
        <v>50</v>
      </c>
      <c r="DH173" s="3">
        <v>2189</v>
      </c>
      <c r="DI173" s="3">
        <f>DH173/SUM(DH$173:DH$176)*100</f>
        <v>45.833333333333329</v>
      </c>
      <c r="DJ173" s="3">
        <v>2131</v>
      </c>
      <c r="DK173" s="3">
        <f>DJ173/SUM(DJ$173:DJ$176)*100</f>
        <v>51.823929961089497</v>
      </c>
      <c r="DL173" s="3">
        <v>6103</v>
      </c>
      <c r="DM173" s="3">
        <f>DL173/SUM(DL$173:DL$176)*100</f>
        <v>33.84726304697466</v>
      </c>
      <c r="DN173" s="3">
        <v>1550</v>
      </c>
      <c r="DO173" s="3">
        <f>DN173/SUM(DN$173:DN$176)*100</f>
        <v>50.194300518134717</v>
      </c>
      <c r="DP173" s="3">
        <v>12949</v>
      </c>
      <c r="DQ173" s="3">
        <f>DP173/SUM(DP$173:DP$176)*100</f>
        <v>53.395736258298633</v>
      </c>
      <c r="DR173" s="3">
        <v>1050</v>
      </c>
      <c r="DS173" s="3">
        <f>DR173/SUM(DR$173:DR$176)*100</f>
        <v>52.238805970149251</v>
      </c>
      <c r="DT173" s="3">
        <v>608</v>
      </c>
      <c r="DU173" s="3">
        <f>DT173/SUM(DT$173:DT$176)*100</f>
        <v>64</v>
      </c>
      <c r="DV173" s="3">
        <v>4125</v>
      </c>
      <c r="DW173" s="3">
        <f>DV173/SUM(DV$173:DV$176)*100</f>
        <v>49.549549549549546</v>
      </c>
      <c r="DX173" s="3">
        <v>2103</v>
      </c>
      <c r="DY173" s="3">
        <f>DX173/SUM(DX$173:DX$176)*100</f>
        <v>47.643860444041685</v>
      </c>
      <c r="DZ173" s="3">
        <v>12710</v>
      </c>
      <c r="EA173" s="3">
        <f>DZ173/SUM(DZ$173:DZ$176)*100</f>
        <v>49.845091964390761</v>
      </c>
      <c r="EB173" s="3">
        <v>1655</v>
      </c>
      <c r="EC173" s="3">
        <f>EB173/SUM(EB$173:EB$176)*100</f>
        <v>53.147077713551703</v>
      </c>
      <c r="ED173" s="3">
        <v>4337</v>
      </c>
      <c r="EE173" s="3">
        <f>ED173/SUM(ED$173:ED$176)*100</f>
        <v>42.565511826479536</v>
      </c>
      <c r="EF173" s="3">
        <v>2346</v>
      </c>
      <c r="EG173" s="3">
        <f>EF173/SUM(EF$173:EF$176)*100</f>
        <v>44.006752954417557</v>
      </c>
      <c r="EH173" s="3">
        <v>938</v>
      </c>
      <c r="EI173" s="3">
        <f>EH173/SUM(EH$173:EH$176)*100</f>
        <v>55.800118976799531</v>
      </c>
      <c r="EJ173" s="3">
        <v>3660</v>
      </c>
      <c r="EK173" s="3">
        <f>EJ173/SUM(EJ$173:EJ$176)*100</f>
        <v>45.431976166832179</v>
      </c>
      <c r="EL173" s="3">
        <v>3959</v>
      </c>
      <c r="EM173" s="3">
        <f>EL173/SUM(EL$173:EL$176)*100</f>
        <v>42.009762308998297</v>
      </c>
      <c r="EN173" s="3">
        <v>5690</v>
      </c>
      <c r="EO173" s="3">
        <f>EN173/SUM(EN$173:EN$176)*100</f>
        <v>47.499791301444191</v>
      </c>
      <c r="EP173" s="3">
        <v>555</v>
      </c>
      <c r="EQ173" s="3">
        <f>EP173/SUM(EP$173:EP$176)*100</f>
        <v>53.416746871992302</v>
      </c>
      <c r="ER173" s="3">
        <v>16427</v>
      </c>
      <c r="ES173" s="3">
        <f>ER173/SUM(ER$173:ER$176)*100</f>
        <v>36.227505292872266</v>
      </c>
      <c r="ET173" s="3">
        <v>18149</v>
      </c>
      <c r="EU173" s="3">
        <f>ET173/SUM(ET$173:ET$176)*100</f>
        <v>29.111528158734739</v>
      </c>
      <c r="EV173" s="3">
        <v>4545</v>
      </c>
      <c r="EW173" s="3">
        <f>EV173/SUM(EV$173:EV$176)*100</f>
        <v>39.333621808740801</v>
      </c>
      <c r="EX173" s="3">
        <v>19726</v>
      </c>
      <c r="EY173" s="3">
        <f>EX173/SUM(EX$173:EX$176)*100</f>
        <v>25.907198487017506</v>
      </c>
      <c r="EZ173" s="3">
        <v>16483</v>
      </c>
      <c r="FA173" s="3">
        <f>EZ173/SUM(EZ$173:EZ$176)*100</f>
        <v>37.480955954248813</v>
      </c>
      <c r="FB173" s="3">
        <v>11558</v>
      </c>
      <c r="FC173" s="3">
        <f>FB173/SUM(FB$173:FB$176)*100</f>
        <v>54.956968284912747</v>
      </c>
      <c r="FD173" s="3">
        <v>906</v>
      </c>
      <c r="FE173" s="3">
        <f>FD173/SUM(FD$173:FD$176)*100</f>
        <v>52.951490356516665</v>
      </c>
      <c r="FF173" s="3">
        <v>459470</v>
      </c>
      <c r="FG173" s="3">
        <f>FF173/SUM(FF$173:FF$176)*100</f>
        <v>35.373314846137205</v>
      </c>
      <c r="FH173" s="3">
        <v>645543</v>
      </c>
      <c r="FI173" s="3">
        <f>FH173/SUM(FH$173:FH$176)*100</f>
        <v>37.558231744744383</v>
      </c>
    </row>
    <row r="174" spans="2:165" x14ac:dyDescent="0.35">
      <c r="B174" s="18">
        <v>169</v>
      </c>
      <c r="C174" s="11" t="s">
        <v>141</v>
      </c>
      <c r="D174" s="3">
        <v>1261</v>
      </c>
      <c r="E174" s="3">
        <f>D174/SUM(D$173:D$176)*100</f>
        <v>34.872787610619469</v>
      </c>
      <c r="F174" s="3">
        <v>1001</v>
      </c>
      <c r="G174" s="3">
        <f>F174/SUM(F$173:F$176)*100</f>
        <v>33.703703703703702</v>
      </c>
      <c r="H174" s="3">
        <v>11742</v>
      </c>
      <c r="I174" s="3">
        <f>H174/SUM(H$173:H$176)*100</f>
        <v>39.415911379657601</v>
      </c>
      <c r="J174" s="3">
        <v>16457</v>
      </c>
      <c r="K174" s="3">
        <f>J174/SUM(J$173:J$176)*100</f>
        <v>47.322866344605472</v>
      </c>
      <c r="L174" s="3">
        <v>3565</v>
      </c>
      <c r="M174" s="3">
        <f>L174/SUM(L$173:L$176)*100</f>
        <v>32.192523026909882</v>
      </c>
      <c r="N174" s="3">
        <v>6408</v>
      </c>
      <c r="O174" s="3">
        <f>N174/SUM(N$173:N$176)*100</f>
        <v>40.459653996716753</v>
      </c>
      <c r="P174" s="3">
        <v>13810</v>
      </c>
      <c r="Q174" s="3">
        <f>P174/SUM(P$173:P$176)*100</f>
        <v>49.384923473036764</v>
      </c>
      <c r="R174" s="3">
        <v>1197</v>
      </c>
      <c r="S174" s="3">
        <f>R174/SUM(R$173:R$176)*100</f>
        <v>30.342205323193916</v>
      </c>
      <c r="T174" s="3">
        <v>22080</v>
      </c>
      <c r="U174" s="3">
        <f>T174/SUM(T$173:T$176)*100</f>
        <v>49.488972565895644</v>
      </c>
      <c r="V174" s="3">
        <v>23938</v>
      </c>
      <c r="W174" s="3">
        <f>V174/SUM(V$173:V$176)*100</f>
        <v>46.910580258284504</v>
      </c>
      <c r="X174" s="3">
        <v>554</v>
      </c>
      <c r="Y174" s="3">
        <f>X174/SUM(X$173:X$176)*100</f>
        <v>34.388578522656736</v>
      </c>
      <c r="Z174" s="3">
        <v>3775</v>
      </c>
      <c r="AA174" s="3">
        <f>Z174/SUM(Z$173:Z$176)*100</f>
        <v>36.065730390751888</v>
      </c>
      <c r="AB174" s="3">
        <v>16071</v>
      </c>
      <c r="AC174" s="3">
        <f>AB174/SUM(AB$173:AB$176)*100</f>
        <v>50.118505582236637</v>
      </c>
      <c r="AD174" s="3">
        <v>54550</v>
      </c>
      <c r="AE174" s="3">
        <f>AD174/SUM(AD$173:AD$176)*100</f>
        <v>56.04010642997298</v>
      </c>
      <c r="AF174" s="3">
        <v>1050</v>
      </c>
      <c r="AG174" s="3">
        <f>AF174/SUM(AF$173:AF$176)*100</f>
        <v>29.719784885366547</v>
      </c>
      <c r="AH174" s="3">
        <v>2151</v>
      </c>
      <c r="AI174" s="3">
        <f>AH174/SUM(AH$173:AH$176)*100</f>
        <v>37.253204018011779</v>
      </c>
      <c r="AJ174" s="3">
        <v>1574</v>
      </c>
      <c r="AK174" s="3">
        <f>AJ174/SUM(AJ$173:AJ$176)*100</f>
        <v>36.553646075243847</v>
      </c>
      <c r="AL174" s="3">
        <v>16246</v>
      </c>
      <c r="AM174" s="3">
        <f>AL174/SUM(AL$173:AL$176)*100</f>
        <v>43.063139479404121</v>
      </c>
      <c r="AN174" s="3">
        <v>4111</v>
      </c>
      <c r="AO174" s="3">
        <f>AN174/SUM(AN$173:AN$176)*100</f>
        <v>30.960988100617566</v>
      </c>
      <c r="AP174" s="3">
        <v>16241</v>
      </c>
      <c r="AQ174" s="3">
        <f>AP174/SUM(AP$173:AP$176)*100</f>
        <v>43.213687039352898</v>
      </c>
      <c r="AR174" s="3">
        <v>947</v>
      </c>
      <c r="AS174" s="3">
        <f>AR174/SUM(AR$173:AR$176)*100</f>
        <v>33.309883925430881</v>
      </c>
      <c r="AT174" s="3">
        <v>19064</v>
      </c>
      <c r="AU174" s="3">
        <f>AT174/SUM(AT$173:AT$176)*100</f>
        <v>48.164523382430964</v>
      </c>
      <c r="AV174" s="3">
        <v>1852</v>
      </c>
      <c r="AW174" s="3">
        <f>AV174/SUM(AV$173:AV$176)*100</f>
        <v>33.783290769792046</v>
      </c>
      <c r="AX174" s="3">
        <v>3541</v>
      </c>
      <c r="AY174" s="3">
        <f>AX174/SUM(AX$173:AX$176)*100</f>
        <v>50.767025089605731</v>
      </c>
      <c r="AZ174" s="3">
        <v>12826</v>
      </c>
      <c r="BA174" s="3">
        <f>AZ174/SUM(AZ$173:AZ$176)*100</f>
        <v>39.737274220032845</v>
      </c>
      <c r="BB174" s="3">
        <v>19135</v>
      </c>
      <c r="BC174" s="3">
        <f>BB174/SUM(BB$173:BB$176)*100</f>
        <v>47.952586206896555</v>
      </c>
      <c r="BD174" s="3">
        <v>29719</v>
      </c>
      <c r="BE174" s="3">
        <f>BD174/SUM(BD$173:BD$176)*100</f>
        <v>41.219140083217752</v>
      </c>
      <c r="BF174" s="3">
        <v>7258</v>
      </c>
      <c r="BG174" s="3">
        <f>BF174/SUM(BF$173:BF$176)*100</f>
        <v>41.408032861706985</v>
      </c>
      <c r="BH174" s="3">
        <v>1434</v>
      </c>
      <c r="BI174" s="3">
        <f>BH174/SUM(BH$173:BH$176)*100</f>
        <v>31.831298557158711</v>
      </c>
      <c r="BJ174" s="3">
        <v>525</v>
      </c>
      <c r="BK174" s="3">
        <f>BJ174/SUM(BJ$173:BJ$176)*100</f>
        <v>34.745201853077432</v>
      </c>
      <c r="BL174" s="3">
        <v>11623</v>
      </c>
      <c r="BM174" s="3">
        <f>BL174/SUM(BL$173:BL$176)*100</f>
        <v>46.527360794203595</v>
      </c>
      <c r="BN174" s="3">
        <v>2139</v>
      </c>
      <c r="BO174" s="3">
        <f>BN174/SUM(BN$173:BN$176)*100</f>
        <v>39.1901795529498</v>
      </c>
      <c r="BP174" s="3">
        <v>35130</v>
      </c>
      <c r="BQ174" s="3">
        <f>BP174/SUM(BP$173:BP$176)*100</f>
        <v>55.201998774336488</v>
      </c>
      <c r="BR174" s="3">
        <v>1886</v>
      </c>
      <c r="BS174" s="3">
        <f>BR174/SUM(BR$173:BR$176)*100</f>
        <v>38.81457089936201</v>
      </c>
      <c r="BT174" s="3">
        <v>20643</v>
      </c>
      <c r="BU174" s="3">
        <f>BT174/SUM(BT$173:BT$176)*100</f>
        <v>47.271519842451163</v>
      </c>
      <c r="BV174" s="3">
        <v>22010</v>
      </c>
      <c r="BW174" s="3">
        <f>BV174/SUM(BV$173:BV$176)*100</f>
        <v>48.757254884586416</v>
      </c>
      <c r="BX174" s="3">
        <v>7471</v>
      </c>
      <c r="BY174" s="3">
        <f>BX174/SUM(BX$173:BX$176)*100</f>
        <v>36.866518628176657</v>
      </c>
      <c r="BZ174" s="3">
        <v>671</v>
      </c>
      <c r="CA174" s="3">
        <f>BZ174/SUM(BZ$173:BZ$176)*100</f>
        <v>34.060913705583758</v>
      </c>
      <c r="CB174" s="3">
        <v>6774</v>
      </c>
      <c r="CC174" s="3">
        <f>CB174/SUM(CB$173:CB$176)*100</f>
        <v>46.969907086395786</v>
      </c>
      <c r="CD174" s="3">
        <v>17484</v>
      </c>
      <c r="CE174" s="3">
        <f>CD174/SUM(CD$173:CD$176)*100</f>
        <v>48.88988311615681</v>
      </c>
      <c r="CF174" s="3">
        <v>896</v>
      </c>
      <c r="CG174" s="3">
        <f>CF174/SUM(CF$173:CF$176)*100</f>
        <v>33.671552048102214</v>
      </c>
      <c r="CH174" s="3">
        <v>9039</v>
      </c>
      <c r="CI174" s="3">
        <f>CH174/SUM(CH$173:CH$176)*100</f>
        <v>41.816247224278314</v>
      </c>
      <c r="CJ174" s="3">
        <v>15161</v>
      </c>
      <c r="CK174" s="3">
        <f>CJ174/SUM(CJ$173:CJ$176)*100</f>
        <v>47.616206030150757</v>
      </c>
      <c r="CL174" s="3">
        <v>6608</v>
      </c>
      <c r="CM174" s="3">
        <f>CL174/SUM(CL$173:CL$176)*100</f>
        <v>21.536355636671772</v>
      </c>
      <c r="CN174" s="3">
        <v>26188</v>
      </c>
      <c r="CO174" s="3">
        <f>CN174/SUM(CN$173:CN$176)*100</f>
        <v>56.231211886970712</v>
      </c>
      <c r="CP174" s="3">
        <v>5667</v>
      </c>
      <c r="CQ174" s="3">
        <f>CP174/SUM(CP$173:CP$176)*100</f>
        <v>38.464671146406026</v>
      </c>
      <c r="CR174" s="3">
        <v>6184</v>
      </c>
      <c r="CS174" s="3">
        <f>CR174/SUM(CR$173:CR$176)*100</f>
        <v>46.138924121465344</v>
      </c>
      <c r="CT174" s="3">
        <v>2783</v>
      </c>
      <c r="CU174" s="3">
        <f>CT174/SUM(CT$173:CT$176)*100</f>
        <v>34.092858017885582</v>
      </c>
      <c r="CV174" s="3">
        <v>24572</v>
      </c>
      <c r="CW174" s="3">
        <f>CV174/SUM(CV$173:CV$176)*100</f>
        <v>48.632387285753872</v>
      </c>
      <c r="CX174" s="3">
        <v>15068</v>
      </c>
      <c r="CY174" s="3">
        <f>CX174/SUM(CX$173:CX$176)*100</f>
        <v>46.520531028095093</v>
      </c>
      <c r="CZ174" s="3">
        <v>4703</v>
      </c>
      <c r="DA174" s="3">
        <f>CZ174/SUM(CZ$173:CZ$176)*100</f>
        <v>45.151689708141326</v>
      </c>
      <c r="DB174" s="3">
        <v>18455</v>
      </c>
      <c r="DC174" s="3">
        <f>DB174/SUM(DB$173:DB$176)*100</f>
        <v>42.859797022689797</v>
      </c>
      <c r="DD174" s="3">
        <v>18170</v>
      </c>
      <c r="DE174" s="3">
        <f>DD174/SUM(DD$173:DD$176)*100</f>
        <v>38.971345229924502</v>
      </c>
      <c r="DF174" s="3">
        <v>1798</v>
      </c>
      <c r="DG174" s="3">
        <f>DF174/SUM(DF$173:DF$176)*100</f>
        <v>32.990825688073393</v>
      </c>
      <c r="DH174" s="3">
        <v>1950</v>
      </c>
      <c r="DI174" s="3">
        <f>DH174/SUM(DH$173:DH$176)*100</f>
        <v>40.829145728643219</v>
      </c>
      <c r="DJ174" s="3">
        <v>1414</v>
      </c>
      <c r="DK174" s="3">
        <f>DJ174/SUM(DJ$173:DJ$176)*100</f>
        <v>34.387159533073927</v>
      </c>
      <c r="DL174" s="3">
        <v>9717</v>
      </c>
      <c r="DM174" s="3">
        <f>DL174/SUM(DL$173:DL$176)*100</f>
        <v>53.890521878986185</v>
      </c>
      <c r="DN174" s="3">
        <v>1042</v>
      </c>
      <c r="DO174" s="3">
        <f>DN174/SUM(DN$173:DN$176)*100</f>
        <v>33.743523316062173</v>
      </c>
      <c r="DP174" s="3">
        <v>7752</v>
      </c>
      <c r="DQ174" s="3">
        <f>DP174/SUM(DP$173:DP$176)*100</f>
        <v>31.965692136406748</v>
      </c>
      <c r="DR174" s="3">
        <v>641</v>
      </c>
      <c r="DS174" s="3">
        <f>DR174/SUM(DR$173:DR$176)*100</f>
        <v>31.89054726368159</v>
      </c>
      <c r="DT174" s="3">
        <v>249</v>
      </c>
      <c r="DU174" s="3">
        <f>DT174/SUM(DT$173:DT$176)*100</f>
        <v>26.210526315789473</v>
      </c>
      <c r="DV174" s="3">
        <v>3026</v>
      </c>
      <c r="DW174" s="3">
        <f>DV174/SUM(DV$173:DV$176)*100</f>
        <v>36.348348348348345</v>
      </c>
      <c r="DX174" s="3">
        <v>1631</v>
      </c>
      <c r="DY174" s="3">
        <f>DX174/SUM(DX$173:DX$176)*100</f>
        <v>36.950611690077025</v>
      </c>
      <c r="DZ174" s="3">
        <v>9180</v>
      </c>
      <c r="EA174" s="3">
        <f>DZ174/SUM(DZ$173:DZ$176)*100</f>
        <v>36.001411820071375</v>
      </c>
      <c r="EB174" s="3">
        <v>958</v>
      </c>
      <c r="EC174" s="3">
        <f>EB174/SUM(EB$173:EB$176)*100</f>
        <v>30.764290301862555</v>
      </c>
      <c r="ED174" s="3">
        <v>4700</v>
      </c>
      <c r="EE174" s="3">
        <f>ED174/SUM(ED$173:ED$176)*100</f>
        <v>46.128177446265575</v>
      </c>
      <c r="EF174" s="3">
        <v>2086</v>
      </c>
      <c r="EG174" s="3">
        <f>EF174/SUM(EF$173:EF$176)*100</f>
        <v>39.129619208403675</v>
      </c>
      <c r="EH174" s="3">
        <v>567</v>
      </c>
      <c r="EI174" s="3">
        <f>EH174/SUM(EH$173:EH$176)*100</f>
        <v>33.729922665080309</v>
      </c>
      <c r="EJ174" s="3">
        <v>3002</v>
      </c>
      <c r="EK174" s="3">
        <f>EJ174/SUM(EJ$173:EJ$176)*100</f>
        <v>37.264150943396224</v>
      </c>
      <c r="EL174" s="3">
        <v>3654</v>
      </c>
      <c r="EM174" s="3">
        <f>EL174/SUM(EL$173:EL$176)*100</f>
        <v>38.773344651952463</v>
      </c>
      <c r="EN174" s="3">
        <v>4370</v>
      </c>
      <c r="EO174" s="3">
        <f>EN174/SUM(EN$173:EN$176)*100</f>
        <v>36.480507554887723</v>
      </c>
      <c r="EP174" s="3">
        <v>359</v>
      </c>
      <c r="EQ174" s="3">
        <f>EP174/SUM(EP$173:EP$176)*100</f>
        <v>34.552454282964391</v>
      </c>
      <c r="ER174" s="3">
        <v>21628</v>
      </c>
      <c r="ES174" s="3">
        <f>ER174/SUM(ER$173:ER$176)*100</f>
        <v>47.697600564573037</v>
      </c>
      <c r="ET174" s="3">
        <v>32887</v>
      </c>
      <c r="EU174" s="3">
        <f>ET174/SUM(ET$173:ET$176)*100</f>
        <v>52.75171230130087</v>
      </c>
      <c r="EV174" s="3">
        <v>4628</v>
      </c>
      <c r="EW174" s="3">
        <f>EV174/SUM(EV$173:EV$176)*100</f>
        <v>40.051925573344874</v>
      </c>
      <c r="EX174" s="3">
        <v>44282</v>
      </c>
      <c r="EY174" s="3">
        <f>EX174/SUM(EX$173:EX$176)*100</f>
        <v>58.157891280650375</v>
      </c>
      <c r="EZ174" s="3">
        <v>20583</v>
      </c>
      <c r="FA174" s="3">
        <f>EZ174/SUM(EZ$173:EZ$176)*100</f>
        <v>46.804011187666276</v>
      </c>
      <c r="FB174" s="3">
        <v>6254</v>
      </c>
      <c r="FC174" s="3">
        <f>FB174/SUM(FB$173:FB$176)*100</f>
        <v>29.737054823831489</v>
      </c>
      <c r="FD174" s="3">
        <v>537</v>
      </c>
      <c r="FE174" s="3">
        <f>FD174/SUM(FD$173:FD$176)*100</f>
        <v>31.385154880187027</v>
      </c>
      <c r="FF174" s="3">
        <v>621573</v>
      </c>
      <c r="FG174" s="3">
        <f>FF174/SUM(FF$173:FF$176)*100</f>
        <v>47.85317306648539</v>
      </c>
      <c r="FH174" s="3">
        <v>782321</v>
      </c>
      <c r="FI174" s="3">
        <f>FH174/SUM(FH$173:FH$176)*100</f>
        <v>45.516090201241695</v>
      </c>
    </row>
    <row r="175" spans="2:165" s="97" customFormat="1" x14ac:dyDescent="0.35">
      <c r="B175" s="94">
        <v>170</v>
      </c>
      <c r="C175" s="95" t="s">
        <v>142</v>
      </c>
      <c r="D175" s="96">
        <v>423</v>
      </c>
      <c r="E175" s="96">
        <f>D175/SUM(D$173:D$176)*100</f>
        <v>11.698008849557521</v>
      </c>
      <c r="F175" s="96">
        <v>481</v>
      </c>
      <c r="G175" s="96">
        <f t="shared" ref="E175:G176" si="825">F175/SUM(F$173:F$176)*100</f>
        <v>16.195286195286197</v>
      </c>
      <c r="H175" s="96">
        <v>5732</v>
      </c>
      <c r="I175" s="96">
        <f t="shared" ref="I175" si="826">H175/SUM(H$173:H$176)*100</f>
        <v>19.241356159785163</v>
      </c>
      <c r="J175" s="96">
        <v>5120</v>
      </c>
      <c r="K175" s="96">
        <f t="shared" ref="K175" si="827">J175/SUM(J$173:J$176)*100</f>
        <v>14.722797331492984</v>
      </c>
      <c r="L175" s="96">
        <v>1620</v>
      </c>
      <c r="M175" s="96">
        <f t="shared" ref="M175" si="828">L175/SUM(L$173:L$176)*100</f>
        <v>14.628860393715007</v>
      </c>
      <c r="N175" s="96">
        <v>2350</v>
      </c>
      <c r="O175" s="96">
        <f t="shared" ref="O175" si="829">N175/SUM(N$173:N$176)*100</f>
        <v>14.837732036873344</v>
      </c>
      <c r="P175" s="96">
        <v>3486</v>
      </c>
      <c r="Q175" s="96">
        <f t="shared" ref="Q175" si="830">P175/SUM(P$173:P$176)*100</f>
        <v>12.46602774996424</v>
      </c>
      <c r="R175" s="96">
        <v>618</v>
      </c>
      <c r="S175" s="96">
        <f t="shared" ref="S175" si="831">R175/SUM(R$173:R$176)*100</f>
        <v>15.665399239543726</v>
      </c>
      <c r="T175" s="96">
        <v>5540</v>
      </c>
      <c r="U175" s="96">
        <f t="shared" ref="U175" si="832">T175/SUM(T$173:T$176)*100</f>
        <v>12.417070109377802</v>
      </c>
      <c r="V175" s="96">
        <v>10455</v>
      </c>
      <c r="W175" s="96">
        <f t="shared" ref="W175" si="833">V175/SUM(V$173:V$176)*100</f>
        <v>20.488349761900096</v>
      </c>
      <c r="X175" s="96">
        <v>200</v>
      </c>
      <c r="Y175" s="96">
        <f t="shared" ref="Y175" si="834">X175/SUM(X$173:X$176)*100</f>
        <v>12.414649286157665</v>
      </c>
      <c r="Z175" s="96">
        <v>1669</v>
      </c>
      <c r="AA175" s="96">
        <f t="shared" ref="AA175" si="835">Z175/SUM(Z$173:Z$176)*100</f>
        <v>15.945352058851627</v>
      </c>
      <c r="AB175" s="96">
        <v>4995</v>
      </c>
      <c r="AC175" s="96">
        <f t="shared" ref="AC175" si="836">AB175/SUM(AB$173:AB$176)*100</f>
        <v>15.577246928210567</v>
      </c>
      <c r="AD175" s="96">
        <v>14450</v>
      </c>
      <c r="AE175" s="96">
        <f t="shared" ref="AE175" si="837">AD175/SUM(AD$173:AD$176)*100</f>
        <v>14.844721134979094</v>
      </c>
      <c r="AF175" s="96">
        <v>689</v>
      </c>
      <c r="AG175" s="96">
        <f t="shared" ref="AG175" si="838">AF175/SUM(AF$173:AF$176)*100</f>
        <v>19.501839796207189</v>
      </c>
      <c r="AH175" s="96">
        <v>837</v>
      </c>
      <c r="AI175" s="96">
        <f t="shared" ref="AI175" si="839">AH175/SUM(AH$173:AH$176)*100</f>
        <v>14.496016626255628</v>
      </c>
      <c r="AJ175" s="96">
        <v>596</v>
      </c>
      <c r="AK175" s="96">
        <f t="shared" ref="AK175" si="840">AJ175/SUM(AJ$173:AJ$176)*100</f>
        <v>13.841151881096145</v>
      </c>
      <c r="AL175" s="96">
        <v>5761</v>
      </c>
      <c r="AM175" s="96">
        <f t="shared" ref="AM175" si="841">AL175/SUM(AL$173:AL$176)*100</f>
        <v>15.27063563590097</v>
      </c>
      <c r="AN175" s="96">
        <v>1920</v>
      </c>
      <c r="AO175" s="96">
        <f t="shared" ref="AO175" si="842">AN175/SUM(AN$173:AN$176)*100</f>
        <v>14.460009037505648</v>
      </c>
      <c r="AP175" s="96">
        <v>7587</v>
      </c>
      <c r="AQ175" s="96">
        <f t="shared" ref="AQ175" si="843">AP175/SUM(AP$173:AP$176)*100</f>
        <v>20.18731873453423</v>
      </c>
      <c r="AR175" s="96">
        <v>377</v>
      </c>
      <c r="AS175" s="96">
        <f t="shared" ref="AS175" si="844">AR175/SUM(AR$173:AR$176)*100</f>
        <v>13.260640168835735</v>
      </c>
      <c r="AT175" s="96">
        <v>5132</v>
      </c>
      <c r="AU175" s="96">
        <f t="shared" ref="AU175" si="845">AT175/SUM(AT$173:AT$176)*100</f>
        <v>12.96581693236654</v>
      </c>
      <c r="AV175" s="96">
        <v>824</v>
      </c>
      <c r="AW175" s="96">
        <f t="shared" ref="AW175" si="846">AV175/SUM(AV$173:AV$176)*100</f>
        <v>15.031010580080261</v>
      </c>
      <c r="AX175" s="96">
        <v>746</v>
      </c>
      <c r="AY175" s="96">
        <f t="shared" ref="AY175" si="847">AX175/SUM(AX$173:AX$176)*100</f>
        <v>10.695340501792115</v>
      </c>
      <c r="AZ175" s="96">
        <v>5796</v>
      </c>
      <c r="BA175" s="96">
        <f t="shared" ref="BA175" si="848">AZ175/SUM(AZ$173:AZ$176)*100</f>
        <v>17.957059206245933</v>
      </c>
      <c r="BB175" s="96">
        <v>7605</v>
      </c>
      <c r="BC175" s="96">
        <f t="shared" ref="BC175" si="849">BB175/SUM(BB$173:BB$176)*100</f>
        <v>19.058239775461104</v>
      </c>
      <c r="BD175" s="96">
        <v>11749</v>
      </c>
      <c r="BE175" s="96">
        <f t="shared" ref="BE175" si="850">BD175/SUM(BD$173:BD$176)*100</f>
        <v>16.295423023578362</v>
      </c>
      <c r="BF175" s="96">
        <v>3060</v>
      </c>
      <c r="BG175" s="96">
        <f t="shared" ref="BG175" si="851">BF175/SUM(BF$173:BF$176)*100</f>
        <v>17.45778183477864</v>
      </c>
      <c r="BH175" s="96">
        <v>608</v>
      </c>
      <c r="BI175" s="96">
        <f t="shared" ref="BI175" si="852">BH175/SUM(BH$173:BH$176)*100</f>
        <v>13.496115427302996</v>
      </c>
      <c r="BJ175" s="96">
        <v>181</v>
      </c>
      <c r="BK175" s="96">
        <f t="shared" ref="BK175" si="853">BJ175/SUM(BJ$173:BJ$176)*100</f>
        <v>11.978821972203839</v>
      </c>
      <c r="BL175" s="96">
        <v>3966</v>
      </c>
      <c r="BM175" s="96">
        <f t="shared" ref="BM175" si="854">BL175/SUM(BL$173:BL$176)*100</f>
        <v>15.876065810015612</v>
      </c>
      <c r="BN175" s="96">
        <v>861</v>
      </c>
      <c r="BO175" s="96">
        <f t="shared" ref="BO175" si="855">BN175/SUM(BN$173:BN$176)*100</f>
        <v>15.775009160864787</v>
      </c>
      <c r="BP175" s="96">
        <v>10757</v>
      </c>
      <c r="BQ175" s="96">
        <f t="shared" ref="BQ175" si="856">BP175/SUM(BP$173:BP$176)*100</f>
        <v>16.903156869215419</v>
      </c>
      <c r="BR175" s="96">
        <v>569</v>
      </c>
      <c r="BS175" s="96">
        <f t="shared" ref="BS175" si="857">BR175/SUM(BR$173:BR$176)*100</f>
        <v>11.710228442066269</v>
      </c>
      <c r="BT175" s="96">
        <v>6720</v>
      </c>
      <c r="BU175" s="96">
        <f t="shared" ref="BU175" si="858">BT175/SUM(BT$173:BT$176)*100</f>
        <v>15.388490691337104</v>
      </c>
      <c r="BV175" s="96">
        <v>6796</v>
      </c>
      <c r="BW175" s="96">
        <f t="shared" ref="BW175" si="859">BV175/SUM(BV$173:BV$176)*100</f>
        <v>15.054716228789156</v>
      </c>
      <c r="BX175" s="96">
        <v>4048</v>
      </c>
      <c r="BY175" s="96">
        <f t="shared" ref="BY175" si="860">BX175/SUM(BX$173:BX$176)*100</f>
        <v>19.975326918332101</v>
      </c>
      <c r="BZ175" s="96">
        <v>249</v>
      </c>
      <c r="CA175" s="96">
        <f t="shared" ref="CA175" si="861">BZ175/SUM(BZ$173:BZ$176)*100</f>
        <v>12.639593908629443</v>
      </c>
      <c r="CB175" s="96">
        <v>1739</v>
      </c>
      <c r="CC175" s="96">
        <f t="shared" ref="CC175" si="862">CB175/SUM(CB$173:CB$176)*100</f>
        <v>12.05796699486895</v>
      </c>
      <c r="CD175" s="96">
        <v>4719</v>
      </c>
      <c r="CE175" s="96">
        <f t="shared" ref="CE175" si="863">CD175/SUM(CD$173:CD$176)*100</f>
        <v>13.19557071752139</v>
      </c>
      <c r="CF175" s="96">
        <v>307</v>
      </c>
      <c r="CG175" s="96">
        <f t="shared" ref="CG175" si="864">CF175/SUM(CF$173:CF$176)*100</f>
        <v>11.537016159338595</v>
      </c>
      <c r="CH175" s="96">
        <v>3329</v>
      </c>
      <c r="CI175" s="96">
        <f t="shared" ref="CI175" si="865">CH175/SUM(CH$173:CH$176)*100</f>
        <v>15.400629163582533</v>
      </c>
      <c r="CJ175" s="96">
        <v>4916</v>
      </c>
      <c r="CK175" s="96">
        <f t="shared" ref="CK175" si="866">CJ175/SUM(CJ$173:CJ$176)*100</f>
        <v>15.439698492462311</v>
      </c>
      <c r="CL175" s="96">
        <v>3071</v>
      </c>
      <c r="CM175" s="96">
        <f t="shared" ref="CM175" si="867">CL175/SUM(CL$173:CL$176)*100</f>
        <v>10.008799661050093</v>
      </c>
      <c r="CN175" s="96">
        <v>7858</v>
      </c>
      <c r="CO175" s="96">
        <f t="shared" ref="CO175" si="868">CN175/SUM(CN$173:CN$176)*100</f>
        <v>16.872799106759427</v>
      </c>
      <c r="CP175" s="96">
        <v>2703</v>
      </c>
      <c r="CQ175" s="96">
        <f t="shared" ref="CQ175" si="869">CP175/SUM(CP$173:CP$176)*100</f>
        <v>18.346568926898797</v>
      </c>
      <c r="CR175" s="96">
        <v>2244</v>
      </c>
      <c r="CS175" s="96">
        <f t="shared" ref="CS175" si="870">CR175/SUM(CR$173:CR$176)*100</f>
        <v>16.74252033126912</v>
      </c>
      <c r="CT175" s="96">
        <v>1255</v>
      </c>
      <c r="CU175" s="96">
        <f t="shared" ref="CU175" si="871">CT175/SUM(CT$173:CT$176)*100</f>
        <v>15.374249663114052</v>
      </c>
      <c r="CV175" s="96">
        <v>6972</v>
      </c>
      <c r="CW175" s="96">
        <f t="shared" ref="CW175" si="872">CV175/SUM(CV$173:CV$176)*100</f>
        <v>13.798836242726518</v>
      </c>
      <c r="CX175" s="96">
        <v>4636</v>
      </c>
      <c r="CY175" s="96">
        <f t="shared" ref="CY175" si="873">CX175/SUM(CX$173:CX$176)*100</f>
        <v>14.313059586292065</v>
      </c>
      <c r="CZ175" s="96">
        <v>1590</v>
      </c>
      <c r="DA175" s="96">
        <f t="shared" ref="DA175" si="874">CZ175/SUM(CZ$173:CZ$176)*100</f>
        <v>15.264976958525345</v>
      </c>
      <c r="DB175" s="96">
        <v>6185</v>
      </c>
      <c r="DC175" s="96">
        <f t="shared" ref="DC175" si="875">DB175/SUM(DB$173:DB$176)*100</f>
        <v>14.364012169349033</v>
      </c>
      <c r="DD175" s="96">
        <v>6932</v>
      </c>
      <c r="DE175" s="96">
        <f t="shared" ref="DE175" si="876">DD175/SUM(DD$173:DD$176)*100</f>
        <v>14.867879203843515</v>
      </c>
      <c r="DF175" s="96">
        <v>864</v>
      </c>
      <c r="DG175" s="96">
        <f t="shared" ref="DG175" si="877">DF175/SUM(DF$173:DF$176)*100</f>
        <v>15.853211009174311</v>
      </c>
      <c r="DH175" s="96">
        <v>579</v>
      </c>
      <c r="DI175" s="96">
        <f t="shared" ref="DI175" si="878">DH175/SUM(DH$173:DH$176)*100</f>
        <v>12.123115577889447</v>
      </c>
      <c r="DJ175" s="96">
        <v>536</v>
      </c>
      <c r="DK175" s="96">
        <f t="shared" ref="DK175" si="879">DJ175/SUM(DJ$173:DJ$176)*100</f>
        <v>13.03501945525292</v>
      </c>
      <c r="DL175" s="96">
        <v>2078</v>
      </c>
      <c r="DM175" s="96">
        <f t="shared" ref="DM175" si="880">DL175/SUM(DL$173:DL$176)*100</f>
        <v>11.52459652820143</v>
      </c>
      <c r="DN175" s="96">
        <v>440</v>
      </c>
      <c r="DO175" s="96">
        <f t="shared" ref="DO175" si="881">DN175/SUM(DN$173:DN$176)*100</f>
        <v>14.248704663212436</v>
      </c>
      <c r="DP175" s="96">
        <v>3005</v>
      </c>
      <c r="DQ175" s="96">
        <f t="shared" ref="DQ175" si="882">DP175/SUM(DP$173:DP$176)*100</f>
        <v>12.391241598284607</v>
      </c>
      <c r="DR175" s="96">
        <v>299</v>
      </c>
      <c r="DS175" s="96">
        <f t="shared" ref="DS175" si="883">DR175/SUM(DR$173:DR$176)*100</f>
        <v>14.875621890547263</v>
      </c>
      <c r="DT175" s="96">
        <v>84</v>
      </c>
      <c r="DU175" s="96">
        <f t="shared" ref="DU175" si="884">DT175/SUM(DT$173:DT$176)*100</f>
        <v>8.8421052631578938</v>
      </c>
      <c r="DV175" s="96">
        <v>1094</v>
      </c>
      <c r="DW175" s="96">
        <f t="shared" ref="DW175" si="885">DV175/SUM(DV$173:DV$176)*100</f>
        <v>13.141141141141141</v>
      </c>
      <c r="DX175" s="96">
        <v>618</v>
      </c>
      <c r="DY175" s="96">
        <f t="shared" ref="DY175" si="886">DX175/SUM(DX$173:DX$176)*100</f>
        <v>14.00090620752152</v>
      </c>
      <c r="DZ175" s="96">
        <v>2941</v>
      </c>
      <c r="EA175" s="96">
        <f t="shared" ref="EA175" si="887">DZ175/SUM(DZ$173:DZ$176)*100</f>
        <v>11.533785638652496</v>
      </c>
      <c r="EB175" s="96">
        <v>458</v>
      </c>
      <c r="EC175" s="96">
        <f t="shared" ref="EC175" si="888">EB175/SUM(EB$173:EB$176)*100</f>
        <v>14.707771355170198</v>
      </c>
      <c r="ED175" s="96">
        <v>1070</v>
      </c>
      <c r="EE175" s="96">
        <f t="shared" ref="EE175" si="889">ED175/SUM(ED$173:ED$176)*100</f>
        <v>10.501521248405144</v>
      </c>
      <c r="EF175" s="96">
        <v>796</v>
      </c>
      <c r="EG175" s="96">
        <f t="shared" ref="EG175" si="890">EF175/SUM(EF$173:EF$176)*100</f>
        <v>14.931532545488652</v>
      </c>
      <c r="EH175" s="96">
        <v>165</v>
      </c>
      <c r="EI175" s="96">
        <f t="shared" ref="EI175" si="891">EH175/SUM(EH$173:EH$176)*100</f>
        <v>9.815585960737657</v>
      </c>
      <c r="EJ175" s="96">
        <v>1295</v>
      </c>
      <c r="EK175" s="96">
        <f t="shared" ref="EK175" si="892">EJ175/SUM(EJ$173:EJ$176)*100</f>
        <v>16.074975173783514</v>
      </c>
      <c r="EL175" s="96">
        <v>1650</v>
      </c>
      <c r="EM175" s="96">
        <f t="shared" ref="EM175" si="893">EL175/SUM(EL$173:EL$176)*100</f>
        <v>17.508488964346348</v>
      </c>
      <c r="EN175" s="96">
        <v>1756</v>
      </c>
      <c r="EO175" s="96">
        <f t="shared" ref="EO175" si="894">EN175/SUM(EN$173:EN$176)*100</f>
        <v>14.658986559813005</v>
      </c>
      <c r="EP175" s="96">
        <v>112</v>
      </c>
      <c r="EQ175" s="96">
        <f t="shared" ref="EQ175" si="895">EP175/SUM(EP$173:EP$176)*100</f>
        <v>10.779595765158806</v>
      </c>
      <c r="ER175" s="96">
        <v>6392</v>
      </c>
      <c r="ES175" s="96">
        <f t="shared" ref="ES175" si="896">ER175/SUM(ER$173:ER$176)*100</f>
        <v>14.096683133380381</v>
      </c>
      <c r="ET175" s="96">
        <v>10340</v>
      </c>
      <c r="EU175" s="96">
        <f t="shared" ref="EU175" si="897">ET175/SUM(ET$173:ET$176)*100</f>
        <v>16.585663185923039</v>
      </c>
      <c r="EV175" s="96">
        <v>2219</v>
      </c>
      <c r="EW175" s="96">
        <f t="shared" ref="EW175" si="898">EV175/SUM(EV$173:EV$176)*100</f>
        <v>19.203807875378622</v>
      </c>
      <c r="EX175" s="96">
        <v>10902</v>
      </c>
      <c r="EY175" s="96">
        <f>EX175/SUM(EX$173:EX$176)*100</f>
        <v>14.318172863503237</v>
      </c>
      <c r="EZ175" s="96">
        <v>6465</v>
      </c>
      <c r="FA175" s="96">
        <f t="shared" ref="FA175" si="899">EZ175/SUM(EZ$173:EZ$176)*100</f>
        <v>14.700866361961934</v>
      </c>
      <c r="FB175" s="96">
        <v>2598</v>
      </c>
      <c r="FC175" s="96">
        <f t="shared" ref="FC175:FE175" si="900">FB175/SUM(FB$173:FB$176)*100</f>
        <v>12.353192905710618</v>
      </c>
      <c r="FD175" s="96">
        <v>246</v>
      </c>
      <c r="FE175" s="96">
        <f t="shared" si="900"/>
        <v>14.377556984219755</v>
      </c>
      <c r="FF175" s="96">
        <v>194693</v>
      </c>
      <c r="FG175" s="96">
        <f t="shared" ref="FG175" si="901">FF175/SUM(FF$173:FF$176)*100</f>
        <v>14.988871498332843</v>
      </c>
      <c r="FH175" s="96">
        <v>262040</v>
      </c>
      <c r="FI175" s="96">
        <f t="shared" ref="FI175" si="902">FH175/SUM(FH$173:FH$176)*100</f>
        <v>15.245706399717474</v>
      </c>
    </row>
    <row r="176" spans="2:165" x14ac:dyDescent="0.35">
      <c r="B176" s="18">
        <v>171</v>
      </c>
      <c r="C176" s="11" t="s">
        <v>143</v>
      </c>
      <c r="D176" s="3">
        <v>38</v>
      </c>
      <c r="E176" s="3">
        <f t="shared" si="825"/>
        <v>1.0508849557522124</v>
      </c>
      <c r="F176" s="3">
        <v>54</v>
      </c>
      <c r="G176" s="3">
        <f t="shared" si="825"/>
        <v>1.8181818181818181</v>
      </c>
      <c r="H176" s="3">
        <v>444</v>
      </c>
      <c r="I176" s="3">
        <f t="shared" ref="I176" si="903">H176/SUM(H$173:H$176)*100</f>
        <v>1.4904330312185297</v>
      </c>
      <c r="J176" s="3">
        <v>503</v>
      </c>
      <c r="K176" s="3">
        <f t="shared" ref="K176" si="904">J176/SUM(J$173:J$176)*100</f>
        <v>1.4463998159650333</v>
      </c>
      <c r="L176" s="3">
        <v>108</v>
      </c>
      <c r="M176" s="3">
        <f t="shared" ref="M176" si="905">L176/SUM(L$173:L$176)*100</f>
        <v>0.97525735958100057</v>
      </c>
      <c r="N176" s="3">
        <v>184</v>
      </c>
      <c r="O176" s="3">
        <f t="shared" ref="O176" si="906">N176/SUM(N$173:N$176)*100</f>
        <v>1.1617628488445511</v>
      </c>
      <c r="P176" s="3">
        <v>250</v>
      </c>
      <c r="Q176" s="3">
        <f t="shared" ref="Q176" si="907">P176/SUM(P$173:P$176)*100</f>
        <v>0.89400657988842802</v>
      </c>
      <c r="R176" s="3">
        <v>46</v>
      </c>
      <c r="S176" s="3">
        <f t="shared" ref="S176" si="908">R176/SUM(R$173:R$176)*100</f>
        <v>1.1660329531051965</v>
      </c>
      <c r="T176" s="3">
        <v>748</v>
      </c>
      <c r="U176" s="3">
        <f t="shared" ref="U176" si="909">T176/SUM(T$173:T$176)*100</f>
        <v>1.6765285996055226</v>
      </c>
      <c r="V176" s="3">
        <v>1181</v>
      </c>
      <c r="W176" s="3">
        <f t="shared" ref="W176" si="910">V176/SUM(V$173:V$176)*100</f>
        <v>2.3143702600482081</v>
      </c>
      <c r="X176" s="3">
        <v>31</v>
      </c>
      <c r="Y176" s="3">
        <f t="shared" ref="Y176" si="911">X176/SUM(X$173:X$176)*100</f>
        <v>1.9242706393544382</v>
      </c>
      <c r="Z176" s="3">
        <v>131</v>
      </c>
      <c r="AA176" s="3">
        <f t="shared" ref="AA176" si="912">Z176/SUM(Z$173:Z$176)*100</f>
        <v>1.2515524983280786</v>
      </c>
      <c r="AB176" s="3">
        <v>386</v>
      </c>
      <c r="AC176" s="3">
        <f t="shared" ref="AC176" si="913">AB176/SUM(AB$173:AB$176)*100</f>
        <v>1.2037672300879436</v>
      </c>
      <c r="AD176" s="3">
        <v>1308</v>
      </c>
      <c r="AE176" s="3">
        <f t="shared" ref="AE176" si="914">AD176/SUM(AD$173:AD$176)*100</f>
        <v>1.3437297747095263</v>
      </c>
      <c r="AF176" s="3">
        <v>60</v>
      </c>
      <c r="AG176" s="3">
        <f t="shared" ref="AG176" si="915">AF176/SUM(AF$173:AF$176)*100</f>
        <v>1.6982734220209454</v>
      </c>
      <c r="AH176" s="3">
        <v>94</v>
      </c>
      <c r="AI176" s="3">
        <f t="shared" ref="AI176" si="916">AH176/SUM(AH$173:AH$176)*100</f>
        <v>1.6279875303082785</v>
      </c>
      <c r="AJ176" s="3">
        <v>70</v>
      </c>
      <c r="AK176" s="3">
        <f t="shared" ref="AK176" si="917">AJ176/SUM(AJ$173:AJ$176)*100</f>
        <v>1.6256386437529029</v>
      </c>
      <c r="AL176" s="3">
        <v>945</v>
      </c>
      <c r="AM176" s="3">
        <f t="shared" ref="AM176" si="918">AL176/SUM(AL$173:AL$176)*100</f>
        <v>2.5049037798865506</v>
      </c>
      <c r="AN176" s="3">
        <v>151</v>
      </c>
      <c r="AO176" s="3">
        <f t="shared" ref="AO176" si="919">AN176/SUM(AN$173:AN$176)*100</f>
        <v>1.1372194607621631</v>
      </c>
      <c r="AP176" s="3">
        <v>570</v>
      </c>
      <c r="AQ176" s="3">
        <f t="shared" ref="AQ176" si="920">AP176/SUM(AP$173:AP$176)*100</f>
        <v>1.5166431631322672</v>
      </c>
      <c r="AR176" s="3">
        <v>42</v>
      </c>
      <c r="AS176" s="3">
        <f t="shared" ref="AS176" si="921">AR176/SUM(AR$173:AR$176)*100</f>
        <v>1.4773126978543791</v>
      </c>
      <c r="AT176" s="3">
        <v>658</v>
      </c>
      <c r="AU176" s="3">
        <f t="shared" ref="AU176" si="922">AT176/SUM(AT$173:AT$176)*100</f>
        <v>1.6624137843915012</v>
      </c>
      <c r="AV176" s="3">
        <v>67</v>
      </c>
      <c r="AW176" s="3">
        <f t="shared" ref="AW176" si="923">AV176/SUM(AV$173:AV$176)*100</f>
        <v>1.2221816855162349</v>
      </c>
      <c r="AX176" s="3">
        <v>50</v>
      </c>
      <c r="AY176" s="3">
        <f t="shared" ref="AY176" si="924">AX176/SUM(AX$173:AX$176)*100</f>
        <v>0.71684587813620071</v>
      </c>
      <c r="AZ176" s="3">
        <v>521</v>
      </c>
      <c r="BA176" s="3">
        <f t="shared" ref="BA176" si="925">AZ176/SUM(AZ$173:AZ$176)*100</f>
        <v>1.6141524924869102</v>
      </c>
      <c r="BB176" s="3">
        <v>1034</v>
      </c>
      <c r="BC176" s="3">
        <f t="shared" ref="BC176" si="926">BB176/SUM(BB$173:BB$176)*100</f>
        <v>2.5912189254210105</v>
      </c>
      <c r="BD176" s="3">
        <v>1088</v>
      </c>
      <c r="BE176" s="3">
        <f t="shared" ref="BE176" si="927">BD176/SUM(BD$173:BD$176)*100</f>
        <v>1.5090152565880721</v>
      </c>
      <c r="BF176" s="3">
        <v>247</v>
      </c>
      <c r="BG176" s="3">
        <f t="shared" ref="BG176" si="928">BF176/SUM(BF$173:BF$176)*100</f>
        <v>1.4091738931994522</v>
      </c>
      <c r="BH176" s="3">
        <v>51</v>
      </c>
      <c r="BI176" s="3">
        <f t="shared" ref="BI176" si="929">BH176/SUM(BH$173:BH$176)*100</f>
        <v>1.1320754716981132</v>
      </c>
      <c r="BJ176" s="3">
        <v>28</v>
      </c>
      <c r="BK176" s="3">
        <f t="shared" ref="BK176" si="930">BJ176/SUM(BJ$173:BJ$176)*100</f>
        <v>1.8530774321641297</v>
      </c>
      <c r="BL176" s="3">
        <v>455</v>
      </c>
      <c r="BM176" s="3">
        <f t="shared" ref="BM176" si="931">BL176/SUM(BL$173:BL$176)*100</f>
        <v>1.8213842520315442</v>
      </c>
      <c r="BN176" s="3">
        <v>71</v>
      </c>
      <c r="BO176" s="3">
        <f t="shared" ref="BO176" si="932">BN176/SUM(BN$173:BN$176)*100</f>
        <v>1.3008427995602785</v>
      </c>
      <c r="BP176" s="3">
        <v>970</v>
      </c>
      <c r="BQ176" s="3">
        <f t="shared" ref="BQ176" si="933">BP176/SUM(BP$173:BP$176)*100</f>
        <v>1.5242225679221861</v>
      </c>
      <c r="BR176" s="3">
        <v>49</v>
      </c>
      <c r="BS176" s="3">
        <f t="shared" ref="BS176" si="934">BR176/SUM(BR$173:BR$176)*100</f>
        <v>1.0084379501955134</v>
      </c>
      <c r="BT176" s="3">
        <v>629</v>
      </c>
      <c r="BU176" s="3">
        <f t="shared" ref="BU176" si="935">BT176/SUM(BT$173:BT$176)*100</f>
        <v>1.4403810483409283</v>
      </c>
      <c r="BV176" s="3">
        <v>605</v>
      </c>
      <c r="BW176" s="3">
        <f t="shared" ref="BW176" si="936">BV176/SUM(BV$173:BV$176)*100</f>
        <v>1.3402153205440608</v>
      </c>
      <c r="BX176" s="3">
        <v>289</v>
      </c>
      <c r="BY176" s="3">
        <f t="shared" ref="BY176" si="937">BX176/SUM(BX$173:BX$176)*100</f>
        <v>1.4261041204046385</v>
      </c>
      <c r="BZ176" s="3">
        <v>27</v>
      </c>
      <c r="CA176" s="3">
        <f t="shared" ref="CA176" si="938">BZ176/SUM(BZ$173:BZ$176)*100</f>
        <v>1.3705583756345179</v>
      </c>
      <c r="CB176" s="3">
        <v>105</v>
      </c>
      <c r="CC176" s="3">
        <f t="shared" ref="CC176" si="939">CB176/SUM(CB$173:CB$176)*100</f>
        <v>0.72805436139231727</v>
      </c>
      <c r="CD176" s="3">
        <v>471</v>
      </c>
      <c r="CE176" s="3">
        <f t="shared" ref="CE176" si="940">CD176/SUM(CD$173:CD$176)*100</f>
        <v>1.3170404339802024</v>
      </c>
      <c r="CF176" s="3">
        <v>21</v>
      </c>
      <c r="CG176" s="3">
        <f t="shared" ref="CG176" si="941">CF176/SUM(CF$173:CF$176)*100</f>
        <v>0.78917700112739564</v>
      </c>
      <c r="CH176" s="3">
        <v>661</v>
      </c>
      <c r="CI176" s="3">
        <f t="shared" ref="CI176" si="942">CH176/SUM(CH$173:CH$176)*100</f>
        <v>3.0579200592153959</v>
      </c>
      <c r="CJ176" s="3">
        <v>407</v>
      </c>
      <c r="CK176" s="3">
        <f t="shared" ref="CK176" si="943">CJ176/SUM(CJ$173:CJ$176)*100</f>
        <v>1.2782663316582914</v>
      </c>
      <c r="CL176" s="3">
        <v>1745</v>
      </c>
      <c r="CM176" s="3">
        <f t="shared" ref="CM176" si="944">CL176/SUM(CL$173:CL$176)*100</f>
        <v>5.6871883453378089</v>
      </c>
      <c r="CN176" s="3">
        <v>605</v>
      </c>
      <c r="CO176" s="3">
        <f t="shared" ref="CO176" si="945">CN176/SUM(CN$173:CN$176)*100</f>
        <v>1.2990638151679121</v>
      </c>
      <c r="CP176" s="3">
        <v>239</v>
      </c>
      <c r="CQ176" s="3">
        <f t="shared" ref="CQ176" si="946">CP176/SUM(CP$173:CP$176)*100</f>
        <v>1.6222086472544628</v>
      </c>
      <c r="CR176" s="3">
        <v>161</v>
      </c>
      <c r="CS176" s="3">
        <f t="shared" ref="CS176" si="947">CR176/SUM(CR$173:CR$176)*100</f>
        <v>1.2012236066552264</v>
      </c>
      <c r="CT176" s="3">
        <v>76</v>
      </c>
      <c r="CU176" s="3">
        <f t="shared" ref="CU176" si="948">CT176/SUM(CT$173:CT$176)*100</f>
        <v>0.93103025848340071</v>
      </c>
      <c r="CV176" s="3">
        <v>1089</v>
      </c>
      <c r="CW176" s="3">
        <f t="shared" ref="CW176" si="949">CV176/SUM(CV$173:CV$176)*100</f>
        <v>2.1553259707873176</v>
      </c>
      <c r="CX176" s="3">
        <v>670</v>
      </c>
      <c r="CY176" s="3">
        <f t="shared" ref="CY176" si="950">CX176/SUM(CX$173:CX$176)*100</f>
        <v>2.0685396727384995</v>
      </c>
      <c r="CZ176" s="3">
        <v>124</v>
      </c>
      <c r="DA176" s="3">
        <f t="shared" ref="DA176" si="951">CZ176/SUM(CZ$173:CZ$176)*100</f>
        <v>1.1904761904761905</v>
      </c>
      <c r="DB176" s="3">
        <v>1092</v>
      </c>
      <c r="DC176" s="3">
        <f t="shared" ref="DC176" si="952">DB176/SUM(DB$173:DB$176)*100</f>
        <v>2.5360551801017208</v>
      </c>
      <c r="DD176" s="3">
        <v>473</v>
      </c>
      <c r="DE176" s="3">
        <f t="shared" ref="DE176" si="953">DD176/SUM(DD$173:DD$176)*100</f>
        <v>1.0144989704873026</v>
      </c>
      <c r="DF176" s="3">
        <v>63</v>
      </c>
      <c r="DG176" s="3">
        <f t="shared" ref="DG176" si="954">DF176/SUM(DF$173:DF$176)*100</f>
        <v>1.1559633027522935</v>
      </c>
      <c r="DH176" s="3">
        <v>58</v>
      </c>
      <c r="DI176" s="3">
        <f t="shared" ref="DI176" si="955">DH176/SUM(DH$173:DH$176)*100</f>
        <v>1.2144053601340032</v>
      </c>
      <c r="DJ176" s="3">
        <v>31</v>
      </c>
      <c r="DK176" s="3">
        <f t="shared" ref="DK176" si="956">DJ176/SUM(DJ$173:DJ$176)*100</f>
        <v>0.75389105058365757</v>
      </c>
      <c r="DL176" s="3">
        <v>133</v>
      </c>
      <c r="DM176" s="3">
        <f t="shared" ref="DM176" si="957">DL176/SUM(DL$173:DL$176)*100</f>
        <v>0.7376185458377239</v>
      </c>
      <c r="DN176" s="3">
        <v>56</v>
      </c>
      <c r="DO176" s="3">
        <f t="shared" ref="DO176" si="958">DN176/SUM(DN$173:DN$176)*100</f>
        <v>1.8134715025906734</v>
      </c>
      <c r="DP176" s="3">
        <v>545</v>
      </c>
      <c r="DQ176" s="3">
        <f t="shared" ref="DQ176" si="959">DP176/SUM(DP$173:DP$176)*100</f>
        <v>2.2473300070100199</v>
      </c>
      <c r="DR176" s="3">
        <v>20</v>
      </c>
      <c r="DS176" s="3">
        <f t="shared" ref="DS176" si="960">DR176/SUM(DR$173:DR$176)*100</f>
        <v>0.99502487562189057</v>
      </c>
      <c r="DT176" s="3">
        <v>9</v>
      </c>
      <c r="DU176" s="3">
        <f t="shared" ref="DU176" si="961">DT176/SUM(DT$173:DT$176)*100</f>
        <v>0.94736842105263164</v>
      </c>
      <c r="DV176" s="3">
        <v>80</v>
      </c>
      <c r="DW176" s="3">
        <f t="shared" ref="DW176" si="962">DV176/SUM(DV$173:DV$176)*100</f>
        <v>0.96096096096096095</v>
      </c>
      <c r="DX176" s="3">
        <v>62</v>
      </c>
      <c r="DY176" s="3">
        <f t="shared" ref="DY176" si="963">DX176/SUM(DX$173:DX$176)*100</f>
        <v>1.4046216583597644</v>
      </c>
      <c r="DZ176" s="3">
        <v>668</v>
      </c>
      <c r="EA176" s="3">
        <f t="shared" ref="EA176" si="964">DZ176/SUM(DZ$173:DZ$176)*100</f>
        <v>2.6197105768853679</v>
      </c>
      <c r="EB176" s="3">
        <v>43</v>
      </c>
      <c r="EC176" s="3">
        <f t="shared" ref="EC176" si="965">EB176/SUM(EB$173:EB$176)*100</f>
        <v>1.3808606294155428</v>
      </c>
      <c r="ED176" s="3">
        <v>82</v>
      </c>
      <c r="EE176" s="3">
        <f t="shared" ref="EE176" si="966">ED176/SUM(ED$173:ED$176)*100</f>
        <v>0.80478947884973995</v>
      </c>
      <c r="EF176" s="3">
        <v>103</v>
      </c>
      <c r="EG176" s="3">
        <f t="shared" ref="EG176" si="967">EF176/SUM(EF$173:EF$176)*100</f>
        <v>1.9320952916901144</v>
      </c>
      <c r="EH176" s="3">
        <v>11</v>
      </c>
      <c r="EI176" s="3">
        <f t="shared" ref="EI176" si="968">EH176/SUM(EH$173:EH$176)*100</f>
        <v>0.65437239738251041</v>
      </c>
      <c r="EJ176" s="3">
        <v>99</v>
      </c>
      <c r="EK176" s="3">
        <f t="shared" ref="EK176" si="969">EJ176/SUM(EJ$173:EJ$176)*100</f>
        <v>1.2288977159880834</v>
      </c>
      <c r="EL176" s="3">
        <v>161</v>
      </c>
      <c r="EM176" s="3">
        <f t="shared" ref="EM176" si="970">EL176/SUM(EL$173:EL$176)*100</f>
        <v>1.7084040747028864</v>
      </c>
      <c r="EN176" s="3">
        <v>163</v>
      </c>
      <c r="EO176" s="3">
        <f t="shared" ref="EO176" si="971">EN176/SUM(EN$173:EN$176)*100</f>
        <v>1.3607145838550798</v>
      </c>
      <c r="EP176" s="3">
        <v>13</v>
      </c>
      <c r="EQ176" s="3">
        <f t="shared" ref="EQ176" si="972">EP176/SUM(EP$173:EP$176)*100</f>
        <v>1.2512030798845042</v>
      </c>
      <c r="ER176" s="3">
        <v>897</v>
      </c>
      <c r="ES176" s="3">
        <f t="shared" ref="ES176" si="973">ER176/SUM(ER$173:ER$176)*100</f>
        <v>1.9782110091743119</v>
      </c>
      <c r="ET176" s="3">
        <v>967</v>
      </c>
      <c r="EU176" s="3">
        <f t="shared" ref="EU176" si="974">ET176/SUM(ET$173:ET$176)*100</f>
        <v>1.5510963540413518</v>
      </c>
      <c r="EV176" s="3">
        <v>163</v>
      </c>
      <c r="EW176" s="3">
        <f t="shared" ref="EW176" si="975">EV176/SUM(EV$173:EV$176)*100</f>
        <v>1.4106447425356989</v>
      </c>
      <c r="EX176" s="3">
        <v>1231</v>
      </c>
      <c r="EY176" s="3">
        <f t="shared" ref="EY176" si="976">EX176/SUM(EX$173:EX$176)*100</f>
        <v>1.6167373688288831</v>
      </c>
      <c r="EZ176" s="3">
        <v>446</v>
      </c>
      <c r="FA176" s="3">
        <f t="shared" ref="FA176" si="977">EZ176/SUM(EZ$173:EZ$176)*100</f>
        <v>1.0141664961229735</v>
      </c>
      <c r="FB176" s="3">
        <v>621</v>
      </c>
      <c r="FC176" s="3">
        <f t="shared" ref="FC176:FE176" si="978">FB176/SUM(FB$173:FB$176)*100</f>
        <v>2.9527839855451479</v>
      </c>
      <c r="FD176" s="3">
        <v>22</v>
      </c>
      <c r="FE176" s="3">
        <f t="shared" si="978"/>
        <v>1.2857977790765636</v>
      </c>
      <c r="FF176" s="3">
        <v>23181</v>
      </c>
      <c r="FG176" s="3">
        <f t="shared" ref="FG176" si="979">FF176/SUM(FF$173:FF$176)*100</f>
        <v>1.7846405890445658</v>
      </c>
      <c r="FH176" s="3">
        <v>28875</v>
      </c>
      <c r="FI176" s="3">
        <f t="shared" ref="FI176" si="980">FH176/SUM(FH$173:FH$176)*100</f>
        <v>1.6799716542964513</v>
      </c>
    </row>
    <row r="177" spans="2:165" x14ac:dyDescent="0.35">
      <c r="B177" s="18">
        <v>172</v>
      </c>
      <c r="E177" s="3"/>
      <c r="P177" s="3"/>
    </row>
    <row r="178" spans="2:165" x14ac:dyDescent="0.35">
      <c r="B178" s="18">
        <v>173</v>
      </c>
      <c r="C178" s="12" t="s">
        <v>144</v>
      </c>
      <c r="E178" s="4">
        <v>8.6206896551724146</v>
      </c>
      <c r="G178" s="4">
        <v>14.655172413793101</v>
      </c>
      <c r="I178" s="4">
        <v>10.333531864204884</v>
      </c>
      <c r="K178" s="4">
        <v>2.2000000000000002</v>
      </c>
      <c r="M178" s="4">
        <v>10.174880763116057</v>
      </c>
      <c r="O178" s="4">
        <v>10.566037735849058</v>
      </c>
      <c r="Q178" s="4">
        <v>0.94057289439931602</v>
      </c>
      <c r="S178" s="4">
        <v>9.8814229249011856</v>
      </c>
      <c r="U178" s="4">
        <v>0.12169680111265646</v>
      </c>
      <c r="W178" s="4">
        <v>4.8560527228581343</v>
      </c>
      <c r="Y178" s="4">
        <v>19.791666666666664</v>
      </c>
      <c r="AA178" s="4">
        <v>16.0188457008245</v>
      </c>
      <c r="AC178" s="4">
        <v>9.7170971709717104</v>
      </c>
      <c r="AE178" s="4">
        <v>9.1513528488318414</v>
      </c>
      <c r="AG178" s="4">
        <v>19.834710743801654</v>
      </c>
      <c r="AI178" s="4">
        <v>9.0497737556561084</v>
      </c>
      <c r="AK178" s="4">
        <v>12.703583061889251</v>
      </c>
      <c r="AM178" s="4">
        <v>2.2363465160075329</v>
      </c>
      <c r="AO178" s="4">
        <v>15.286624203821656</v>
      </c>
      <c r="AQ178" s="4">
        <v>6.5564583917063599</v>
      </c>
      <c r="AS178" s="4">
        <v>18.333333333333332</v>
      </c>
      <c r="AU178" s="4">
        <v>1.3971598717361429</v>
      </c>
      <c r="AW178" s="4">
        <v>19.364161849710982</v>
      </c>
      <c r="AY178" s="4">
        <v>5.4347826086956523</v>
      </c>
      <c r="BA178" s="4">
        <v>9.8050797401063203</v>
      </c>
      <c r="BC178" s="4">
        <v>7.8259092766653051</v>
      </c>
      <c r="BE178" s="4">
        <v>6.1601642710472273</v>
      </c>
      <c r="BG178" s="4">
        <v>13.801308744794765</v>
      </c>
      <c r="BI178" s="4">
        <v>7.3684210526315779</v>
      </c>
      <c r="BK178" s="4">
        <v>10.869565217391305</v>
      </c>
      <c r="BM178" s="4">
        <v>4.7029702970297027</v>
      </c>
      <c r="BO178" s="4">
        <v>13.793103448275861</v>
      </c>
      <c r="BQ178" s="4">
        <v>7.7153762268266091</v>
      </c>
      <c r="BS178" s="4">
        <v>6.2271062271062272</v>
      </c>
      <c r="BU178" s="4">
        <v>2.2364217252396164</v>
      </c>
      <c r="BW178" s="4">
        <v>2.9234338747099771</v>
      </c>
      <c r="BY178" s="4">
        <v>15.912636505460217</v>
      </c>
      <c r="CA178" s="4">
        <v>11.320754716981133</v>
      </c>
      <c r="CC178" s="4">
        <v>4.5751633986928102</v>
      </c>
      <c r="CE178" s="4">
        <v>0.88603727467155524</v>
      </c>
      <c r="CG178" s="4">
        <v>7.2727272727272725</v>
      </c>
      <c r="CI178" s="4">
        <v>2.0408163265306123</v>
      </c>
      <c r="CK178" s="4">
        <v>3.4400544959128068</v>
      </c>
      <c r="CM178" s="4">
        <v>0.78247261345852892</v>
      </c>
      <c r="CO178" s="4">
        <v>10.018785222291797</v>
      </c>
      <c r="CQ178" s="4">
        <v>13.173216885007278</v>
      </c>
      <c r="CS178" s="4">
        <v>12.384161752316764</v>
      </c>
      <c r="CU178" s="4">
        <v>16.991150442477874</v>
      </c>
      <c r="CW178" s="4">
        <v>1.2939808083745274</v>
      </c>
      <c r="CY178" s="4">
        <v>1.7776523702031601</v>
      </c>
      <c r="DA178" s="4">
        <v>6.2937062937062942</v>
      </c>
      <c r="DC178" s="4">
        <v>2.6329555361813428</v>
      </c>
      <c r="DE178" s="4">
        <v>5.2663438256658601</v>
      </c>
      <c r="DG178" s="4">
        <v>7.4561403508771926</v>
      </c>
      <c r="DI178" s="4">
        <v>8.3067092651757193</v>
      </c>
      <c r="DK178" s="4">
        <v>10.196078431372548</v>
      </c>
      <c r="DM178" s="4">
        <v>1.6451233842538191</v>
      </c>
      <c r="DO178" s="4">
        <v>10.92436974789916</v>
      </c>
      <c r="DQ178" s="4">
        <v>1.3894249324585102</v>
      </c>
      <c r="DS178" s="4">
        <v>13.445378151260504</v>
      </c>
      <c r="DU178" s="4">
        <v>0</v>
      </c>
      <c r="DW178" s="4">
        <v>12.938596491228072</v>
      </c>
      <c r="DY178" s="4">
        <v>12.53731343283582</v>
      </c>
      <c r="EA178" s="4">
        <v>0.38610038610038611</v>
      </c>
      <c r="EC178" s="4">
        <v>17.006802721088434</v>
      </c>
      <c r="EE178" s="4">
        <v>1.8237082066869299</v>
      </c>
      <c r="EG178" s="4">
        <v>12.323232323232324</v>
      </c>
      <c r="EI178" s="4">
        <v>15.555555555555555</v>
      </c>
      <c r="EK178" s="4">
        <v>13.856427378964941</v>
      </c>
      <c r="EM178" s="4">
        <v>6.5650644783118413</v>
      </c>
      <c r="EO178" s="4">
        <v>12.097669256381797</v>
      </c>
      <c r="EQ178" s="4">
        <v>24.489795918367346</v>
      </c>
      <c r="ES178" s="4">
        <v>1.3978494623655915</v>
      </c>
      <c r="EU178" s="4">
        <v>5.025125628140704</v>
      </c>
      <c r="EW178" s="4">
        <v>13.219424460431656</v>
      </c>
      <c r="EY178" s="4">
        <v>9</v>
      </c>
      <c r="FA178" s="4">
        <v>4.8030495552731898</v>
      </c>
      <c r="FC178" s="4">
        <v>0.87825560266505154</v>
      </c>
      <c r="FE178" s="4">
        <v>21</v>
      </c>
      <c r="FG178" s="4">
        <v>4.1288689106122556</v>
      </c>
      <c r="FI178" s="4">
        <v>5.435887954146251</v>
      </c>
    </row>
    <row r="179" spans="2:165" x14ac:dyDescent="0.35">
      <c r="B179" s="18">
        <v>174</v>
      </c>
    </row>
    <row r="180" spans="2:165" x14ac:dyDescent="0.35">
      <c r="B180" s="18">
        <v>175</v>
      </c>
      <c r="C180" s="2" t="s">
        <v>239</v>
      </c>
    </row>
    <row r="181" spans="2:165" x14ac:dyDescent="0.3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3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3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35">
      <c r="B184" s="18">
        <v>179</v>
      </c>
    </row>
    <row r="185" spans="2:165" x14ac:dyDescent="0.3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35">
      <c r="B186" s="18">
        <v>181</v>
      </c>
    </row>
    <row r="187" spans="2:165" x14ac:dyDescent="0.35">
      <c r="B187" s="18">
        <v>182</v>
      </c>
      <c r="C187" s="2" t="s">
        <v>145</v>
      </c>
    </row>
    <row r="188" spans="2:165" x14ac:dyDescent="0.3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3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3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3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3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3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3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3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3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3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3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3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3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3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35">
      <c r="B202" s="18">
        <v>197</v>
      </c>
    </row>
    <row r="203" spans="2:165" x14ac:dyDescent="0.3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M3" sqref="M3"/>
    </sheetView>
  </sheetViews>
  <sheetFormatPr defaultRowHeight="14.5" x14ac:dyDescent="0.35"/>
  <cols>
    <col min="2" max="2" width="3.453125" customWidth="1"/>
    <col min="3" max="4" width="5.6328125" customWidth="1"/>
    <col min="5" max="5" width="13.6328125" customWidth="1"/>
    <col min="6" max="6" width="9.08984375" style="20"/>
    <col min="7" max="7" width="9.08984375" style="22"/>
    <col min="12" max="12" width="14" customWidth="1"/>
    <col min="16" max="16" width="9.90625" customWidth="1"/>
  </cols>
  <sheetData>
    <row r="1" spans="3:18" x14ac:dyDescent="0.35">
      <c r="D1" t="s">
        <v>242</v>
      </c>
    </row>
    <row r="2" spans="3:18" x14ac:dyDescent="0.35">
      <c r="J2" s="125" t="s">
        <v>246</v>
      </c>
      <c r="K2" s="125"/>
    </row>
    <row r="3" spans="3:18" x14ac:dyDescent="0.3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26</v>
      </c>
      <c r="Q3" s="26" t="s">
        <v>243</v>
      </c>
      <c r="R3" s="25">
        <f>'Municipal Detail'!H3</f>
        <v>81</v>
      </c>
    </row>
    <row r="4" spans="3:18" x14ac:dyDescent="0.3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35">
      <c r="C5" s="19">
        <v>1</v>
      </c>
      <c r="D5" s="18">
        <v>13</v>
      </c>
      <c r="E5" s="5" t="s">
        <v>11</v>
      </c>
      <c r="F5" s="20">
        <f>VLOOKUP($D5,Data!$B$6:$FI$203,2+2*Mid!$M$3-1)</f>
        <v>4820</v>
      </c>
      <c r="G5" s="23">
        <f>VLOOKUP($D5,Data!$B$6:$FI$203,2+2*Mid!$M$3)</f>
        <v>3.2139332675432746</v>
      </c>
      <c r="H5" s="20">
        <f t="shared" ref="H5:H9" si="0">F5+0.00001*D5</f>
        <v>4820.0001300000004</v>
      </c>
      <c r="I5" s="23">
        <f t="shared" ref="I5:I9" si="1">G5+0.00001*D5</f>
        <v>3.2140632675432745</v>
      </c>
      <c r="J5" s="1">
        <f>RANK(H5,H$5:H$54)</f>
        <v>7</v>
      </c>
      <c r="K5" s="1">
        <f>RANK(I5,I$5:I$54)</f>
        <v>7</v>
      </c>
      <c r="L5" s="5" t="str">
        <f>VLOOKUP(MATCH($C5,$J$5:$J$54,0),$C$5:$G$54,3)</f>
        <v>Australia</v>
      </c>
      <c r="M5" s="20">
        <f>VLOOKUP(MATCH($C5,$J$5:$J$54,0),$C$5:$G$54,4)</f>
        <v>57952</v>
      </c>
      <c r="N5" s="24">
        <f>VLOOKUP(MATCH($C5,$J$5:$J$54,0),$C$5:$G$54,5)</f>
        <v>38.641879817565943</v>
      </c>
      <c r="Q5" s="20">
        <f>VLOOKUP(L5,Data!$C$18:$FI$67,2+Mid!$R$3*2-2)</f>
        <v>4228686</v>
      </c>
      <c r="R5" s="24">
        <f>VLOOKUP(L5,Data!$C$18:$FI$67,2+Mid!$R$3*2-1)</f>
        <v>68.419660309750981</v>
      </c>
    </row>
    <row r="6" spans="3:18" x14ac:dyDescent="0.35">
      <c r="C6" s="19">
        <v>2</v>
      </c>
      <c r="D6" s="18">
        <v>14</v>
      </c>
      <c r="E6" s="5" t="s">
        <v>12</v>
      </c>
      <c r="F6" s="20">
        <f>VLOOKUP($D6,Data!$B$6:$FI$203,2+2*Mid!$M$3-1)</f>
        <v>57952</v>
      </c>
      <c r="G6" s="23">
        <f>VLOOKUP($D6,Data!$B$6:$FI$203,2+2*Mid!$M$3)</f>
        <v>38.641879817565943</v>
      </c>
      <c r="H6" s="20">
        <f t="shared" si="0"/>
        <v>57952.000139999996</v>
      </c>
      <c r="I6" s="23">
        <f t="shared" si="1"/>
        <v>38.642019817565945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14693</v>
      </c>
      <c r="N6" s="24">
        <f t="shared" ref="N6:N54" si="6">VLOOKUP(MATCH($C6,$J$5:$J$54,0),$C$5:$G$54,5)</f>
        <v>9.7971621369322275</v>
      </c>
      <c r="Q6" s="20">
        <f>VLOOKUP(L6,Data!$C$18:$FI$67,2+Mid!$R$3*2-2)</f>
        <v>93598</v>
      </c>
      <c r="R6" s="24">
        <f>VLOOKUP(L6,Data!$C$18:$FI$67,2+Mid!$R$3*2-1)</f>
        <v>1.5144050340157846</v>
      </c>
    </row>
    <row r="7" spans="3:18" x14ac:dyDescent="0.35">
      <c r="C7" s="19">
        <v>3</v>
      </c>
      <c r="D7" s="18">
        <v>15</v>
      </c>
      <c r="E7" s="5" t="s">
        <v>13</v>
      </c>
      <c r="F7" s="20">
        <f>VLOOKUP($D7,Data!$B$6:$FI$203,2+2*Mid!$M$3-1)</f>
        <v>541</v>
      </c>
      <c r="G7" s="23">
        <f>VLOOKUP($D7,Data!$B$6:$FI$203,2+2*Mid!$M$3)</f>
        <v>0.36073400368068709</v>
      </c>
      <c r="H7" s="20">
        <f t="shared" si="0"/>
        <v>541.00014999999996</v>
      </c>
      <c r="I7" s="23">
        <f t="shared" si="1"/>
        <v>0.36088400368068707</v>
      </c>
      <c r="J7" s="1">
        <f t="shared" si="2"/>
        <v>29</v>
      </c>
      <c r="K7" s="1">
        <f t="shared" si="3"/>
        <v>29</v>
      </c>
      <c r="L7" s="5" t="str">
        <f t="shared" si="4"/>
        <v>India</v>
      </c>
      <c r="M7" s="20">
        <f t="shared" si="5"/>
        <v>11898</v>
      </c>
      <c r="N7" s="24">
        <f t="shared" si="6"/>
        <v>7.9334809164377349</v>
      </c>
      <c r="Q7" s="20">
        <f>VLOOKUP(L7,Data!$C$18:$FI$67,2+Mid!$R$3*2-2)</f>
        <v>258193</v>
      </c>
      <c r="R7" s="24">
        <f>VLOOKUP(L7,Data!$C$18:$FI$67,2+Mid!$R$3*2-1)</f>
        <v>4.177533483062005</v>
      </c>
    </row>
    <row r="8" spans="3:18" x14ac:dyDescent="0.35">
      <c r="C8" s="19">
        <v>4</v>
      </c>
      <c r="D8" s="18">
        <v>16</v>
      </c>
      <c r="E8" s="5" t="s">
        <v>14</v>
      </c>
      <c r="F8" s="20">
        <f>VLOOKUP($D8,Data!$B$6:$FI$203,2+2*Mid!$M$3-1)</f>
        <v>1474</v>
      </c>
      <c r="G8" s="23">
        <f>VLOOKUP($D8,Data!$B$6:$FI$203,2+2*Mid!$M$3)</f>
        <v>0.98285013202464455</v>
      </c>
      <c r="H8" s="20">
        <f t="shared" si="0"/>
        <v>1474.0001600000001</v>
      </c>
      <c r="I8" s="23">
        <f t="shared" si="1"/>
        <v>0.9830101320246446</v>
      </c>
      <c r="J8" s="1">
        <f t="shared" si="2"/>
        <v>15</v>
      </c>
      <c r="K8" s="1">
        <f t="shared" si="3"/>
        <v>15</v>
      </c>
      <c r="L8" s="5" t="str">
        <f t="shared" si="4"/>
        <v>Cambodia</v>
      </c>
      <c r="M8" s="20">
        <f t="shared" si="5"/>
        <v>8671</v>
      </c>
      <c r="N8" s="24">
        <f t="shared" si="6"/>
        <v>5.7817459259061694</v>
      </c>
      <c r="Q8" s="20">
        <f>VLOOKUP(L8,Data!$C$18:$FI$67,2+Mid!$R$3*2-2)</f>
        <v>16758</v>
      </c>
      <c r="R8" s="24">
        <f>VLOOKUP(L8,Data!$C$18:$FI$67,2+Mid!$R$3*2-1)</f>
        <v>0.27114254108032781</v>
      </c>
    </row>
    <row r="9" spans="3:18" x14ac:dyDescent="0.35">
      <c r="C9" s="19">
        <v>5</v>
      </c>
      <c r="D9" s="18">
        <v>17</v>
      </c>
      <c r="E9" s="5" t="s">
        <v>15</v>
      </c>
      <c r="F9" s="20">
        <f>VLOOKUP($D9,Data!$B$6:$FI$203,2+2*Mid!$M$3-1)</f>
        <v>46</v>
      </c>
      <c r="G9" s="23">
        <f>VLOOKUP($D9,Data!$B$6:$FI$203,2+2*Mid!$M$3)</f>
        <v>3.0672392179873578E-2</v>
      </c>
      <c r="H9" s="20">
        <f t="shared" si="0"/>
        <v>46.000169999999997</v>
      </c>
      <c r="I9" s="23">
        <f t="shared" si="1"/>
        <v>3.0842392179873578E-2</v>
      </c>
      <c r="J9" s="1">
        <f t="shared" si="2"/>
        <v>48</v>
      </c>
      <c r="K9" s="1">
        <f t="shared" si="3"/>
        <v>48</v>
      </c>
      <c r="L9" s="5" t="str">
        <f t="shared" si="4"/>
        <v>Sri Lanka</v>
      </c>
      <c r="M9" s="20">
        <f t="shared" si="5"/>
        <v>6287</v>
      </c>
      <c r="N9" s="24">
        <f t="shared" si="6"/>
        <v>4.1921158616275038</v>
      </c>
      <c r="Q9" s="20">
        <f>VLOOKUP(L9,Data!$C$18:$FI$67,2+Mid!$R$3*2-2)</f>
        <v>68066</v>
      </c>
      <c r="R9" s="24">
        <f>VLOOKUP(L9,Data!$C$18:$FI$67,2+Mid!$R$3*2-1)</f>
        <v>1.1013001671544094</v>
      </c>
    </row>
    <row r="10" spans="3:18" x14ac:dyDescent="0.35">
      <c r="C10" s="19">
        <v>6</v>
      </c>
      <c r="D10" s="18">
        <v>18</v>
      </c>
      <c r="E10" s="5" t="s">
        <v>16</v>
      </c>
      <c r="F10" s="20">
        <f>VLOOKUP($D10,Data!$B$6:$FI$203,2+2*Mid!$M$3-1)</f>
        <v>8671</v>
      </c>
      <c r="G10" s="23">
        <f>VLOOKUP($D10,Data!$B$6:$FI$203,2+2*Mid!$M$3)</f>
        <v>5.7817459259061694</v>
      </c>
      <c r="H10" s="20">
        <f t="shared" ref="H10:H54" si="7">F10+0.00001*D10</f>
        <v>8671.0001799999991</v>
      </c>
      <c r="I10" s="23">
        <f t="shared" ref="I10:I54" si="8">G10+0.00001*D10</f>
        <v>5.7819259259061697</v>
      </c>
      <c r="J10" s="1">
        <f t="shared" si="2"/>
        <v>4</v>
      </c>
      <c r="K10" s="1">
        <f t="shared" si="3"/>
        <v>4</v>
      </c>
      <c r="L10" s="5" t="str">
        <f t="shared" si="4"/>
        <v>China</v>
      </c>
      <c r="M10" s="20">
        <f t="shared" si="5"/>
        <v>4887</v>
      </c>
      <c r="N10" s="24">
        <f t="shared" si="6"/>
        <v>3.2586082735443953</v>
      </c>
      <c r="Q10" s="20">
        <f>VLOOKUP(L10,Data!$C$18:$FI$67,2+Mid!$R$3*2-2)</f>
        <v>171447</v>
      </c>
      <c r="R10" s="24">
        <f>VLOOKUP(L10,Data!$C$18:$FI$67,2+Mid!$R$3*2-1)</f>
        <v>2.7739930326171955</v>
      </c>
    </row>
    <row r="11" spans="3:18" x14ac:dyDescent="0.35">
      <c r="C11" s="19">
        <v>7</v>
      </c>
      <c r="D11" s="18">
        <v>19</v>
      </c>
      <c r="E11" s="5" t="s">
        <v>17</v>
      </c>
      <c r="F11" s="20">
        <f>VLOOKUP($D11,Data!$B$6:$FI$203,2+2*Mid!$M$3-1)</f>
        <v>82</v>
      </c>
      <c r="G11" s="23">
        <f>VLOOKUP($D11,Data!$B$6:$FI$203,2+2*Mid!$M$3)</f>
        <v>5.4676873016296375E-2</v>
      </c>
      <c r="H11" s="20">
        <f t="shared" si="7"/>
        <v>82.000190000000003</v>
      </c>
      <c r="I11" s="23">
        <f t="shared" si="8"/>
        <v>5.4866873016296377E-2</v>
      </c>
      <c r="J11" s="1">
        <f t="shared" si="2"/>
        <v>47</v>
      </c>
      <c r="K11" s="1">
        <f t="shared" si="3"/>
        <v>47</v>
      </c>
      <c r="L11" s="5" t="str">
        <f t="shared" si="4"/>
        <v>Afghanistan</v>
      </c>
      <c r="M11" s="20">
        <f t="shared" si="5"/>
        <v>4820</v>
      </c>
      <c r="N11" s="24">
        <f t="shared" si="6"/>
        <v>3.2139332675432746</v>
      </c>
      <c r="Q11" s="20">
        <f>VLOOKUP(L11,Data!$C$18:$FI$67,2+Mid!$R$3*2-2)</f>
        <v>25432</v>
      </c>
      <c r="R11" s="24">
        <f>VLOOKUP(L11,Data!$C$18:$FI$67,2+Mid!$R$3*2-1)</f>
        <v>0.41148687819279728</v>
      </c>
    </row>
    <row r="12" spans="3:18" x14ac:dyDescent="0.35">
      <c r="C12" s="19">
        <v>8</v>
      </c>
      <c r="D12" s="18">
        <v>20</v>
      </c>
      <c r="E12" s="5" t="s">
        <v>18</v>
      </c>
      <c r="F12" s="20">
        <f>VLOOKUP($D12,Data!$B$6:$FI$203,2+2*Mid!$M$3-1)</f>
        <v>541</v>
      </c>
      <c r="G12" s="23">
        <f>VLOOKUP($D12,Data!$B$6:$FI$203,2+2*Mid!$M$3)</f>
        <v>0.36073400368068709</v>
      </c>
      <c r="H12" s="20">
        <f t="shared" si="7"/>
        <v>541.00019999999995</v>
      </c>
      <c r="I12" s="23">
        <f t="shared" si="8"/>
        <v>0.36093400368068707</v>
      </c>
      <c r="J12" s="1">
        <f t="shared" si="2"/>
        <v>28</v>
      </c>
      <c r="K12" s="1">
        <f t="shared" si="3"/>
        <v>28</v>
      </c>
      <c r="L12" s="5" t="str">
        <f t="shared" si="4"/>
        <v>Malaysia</v>
      </c>
      <c r="M12" s="20">
        <f t="shared" si="5"/>
        <v>3407</v>
      </c>
      <c r="N12" s="24">
        <f t="shared" si="6"/>
        <v>2.2717573947136795</v>
      </c>
      <c r="Q12" s="20">
        <f>VLOOKUP(L12,Data!$C$18:$FI$67,2+Mid!$R$3*2-2)</f>
        <v>62662</v>
      </c>
      <c r="R12" s="24">
        <f>VLOOKUP(L12,Data!$C$18:$FI$67,2+Mid!$R$3*2-1)</f>
        <v>1.0138640595044457</v>
      </c>
    </row>
    <row r="13" spans="3:18" x14ac:dyDescent="0.35">
      <c r="C13" s="19">
        <v>9</v>
      </c>
      <c r="D13" s="18">
        <v>21</v>
      </c>
      <c r="E13" s="5" t="s">
        <v>19</v>
      </c>
      <c r="F13" s="20">
        <f>VLOOKUP($D13,Data!$B$6:$FI$203,2+2*Mid!$M$3-1)</f>
        <v>4887</v>
      </c>
      <c r="G13" s="23">
        <f>VLOOKUP($D13,Data!$B$6:$FI$203,2+2*Mid!$M$3)</f>
        <v>3.2586082735443953</v>
      </c>
      <c r="H13" s="20">
        <f t="shared" si="7"/>
        <v>4887.0002100000002</v>
      </c>
      <c r="I13" s="23">
        <f t="shared" si="8"/>
        <v>3.2588182735443953</v>
      </c>
      <c r="J13" s="1">
        <f t="shared" si="2"/>
        <v>6</v>
      </c>
      <c r="K13" s="1">
        <f t="shared" si="3"/>
        <v>6</v>
      </c>
      <c r="L13" s="5" t="str">
        <f t="shared" si="4"/>
        <v>Philippines</v>
      </c>
      <c r="M13" s="20">
        <f t="shared" si="5"/>
        <v>2662</v>
      </c>
      <c r="N13" s="24">
        <f t="shared" si="6"/>
        <v>1.7749979996265968</v>
      </c>
      <c r="Q13" s="20">
        <f>VLOOKUP(L13,Data!$C$18:$FI$67,2+Mid!$R$3*2-2)</f>
        <v>68463</v>
      </c>
      <c r="R13" s="24">
        <f>VLOOKUP(L13,Data!$C$18:$FI$67,2+Mid!$R$3*2-1)</f>
        <v>1.1077235821686646</v>
      </c>
    </row>
    <row r="14" spans="3:18" x14ac:dyDescent="0.35">
      <c r="C14" s="19">
        <v>10</v>
      </c>
      <c r="D14" s="18">
        <v>22</v>
      </c>
      <c r="E14" s="5" t="s">
        <v>20</v>
      </c>
      <c r="F14" s="20">
        <f>VLOOKUP($D14,Data!$B$6:$FI$203,2+2*Mid!$M$3-1)</f>
        <v>721</v>
      </c>
      <c r="G14" s="23">
        <f>VLOOKUP($D14,Data!$B$6:$FI$203,2+2*Mid!$M$3)</f>
        <v>0.48075640786280105</v>
      </c>
      <c r="H14" s="20">
        <f t="shared" si="7"/>
        <v>721.00022000000001</v>
      </c>
      <c r="I14" s="23">
        <f t="shared" si="8"/>
        <v>0.48097640786280105</v>
      </c>
      <c r="J14" s="1">
        <f t="shared" si="2"/>
        <v>23</v>
      </c>
      <c r="K14" s="1">
        <f t="shared" si="3"/>
        <v>23</v>
      </c>
      <c r="L14" s="5" t="str">
        <f t="shared" si="4"/>
        <v>Pakistan</v>
      </c>
      <c r="M14" s="20">
        <f t="shared" si="5"/>
        <v>2388</v>
      </c>
      <c r="N14" s="24">
        <f t="shared" si="6"/>
        <v>1.5922972288160457</v>
      </c>
      <c r="Q14" s="20">
        <f>VLOOKUP(L14,Data!$C$18:$FI$67,2+Mid!$R$3*2-2)</f>
        <v>30945</v>
      </c>
      <c r="R14" s="24">
        <f>VLOOKUP(L14,Data!$C$18:$FI$67,2+Mid!$R$3*2-1)</f>
        <v>0.50068659349151112</v>
      </c>
    </row>
    <row r="15" spans="3:18" x14ac:dyDescent="0.35">
      <c r="C15" s="19">
        <v>11</v>
      </c>
      <c r="D15" s="18">
        <v>23</v>
      </c>
      <c r="E15" s="5" t="s">
        <v>21</v>
      </c>
      <c r="F15" s="20">
        <f>VLOOKUP($D15,Data!$B$6:$FI$203,2+2*Mid!$M$3-1)</f>
        <v>348</v>
      </c>
      <c r="G15" s="23">
        <f>VLOOKUP($D15,Data!$B$6:$FI$203,2+2*Mid!$M$3)</f>
        <v>0.23204331475208706</v>
      </c>
      <c r="H15" s="20">
        <f t="shared" si="7"/>
        <v>348.00022999999999</v>
      </c>
      <c r="I15" s="23">
        <f t="shared" si="8"/>
        <v>0.23227331475208707</v>
      </c>
      <c r="J15" s="1">
        <f t="shared" si="2"/>
        <v>33</v>
      </c>
      <c r="K15" s="1">
        <f t="shared" si="3"/>
        <v>33</v>
      </c>
      <c r="L15" s="5" t="str">
        <f t="shared" si="4"/>
        <v>New Zealand</v>
      </c>
      <c r="M15" s="20">
        <f t="shared" si="5"/>
        <v>1988</v>
      </c>
      <c r="N15" s="24">
        <f t="shared" si="6"/>
        <v>1.3255807750780146</v>
      </c>
      <c r="Q15" s="20">
        <f>VLOOKUP(L15,Data!$C$18:$FI$67,2+Mid!$R$3*2-2)</f>
        <v>99344</v>
      </c>
      <c r="R15" s="24">
        <f>VLOOKUP(L15,Data!$C$18:$FI$67,2+Mid!$R$3*2-1)</f>
        <v>1.6073746629122858</v>
      </c>
    </row>
    <row r="16" spans="3:18" x14ac:dyDescent="0.35">
      <c r="C16" s="19">
        <v>12</v>
      </c>
      <c r="D16" s="18">
        <v>24</v>
      </c>
      <c r="E16" s="5" t="s">
        <v>22</v>
      </c>
      <c r="F16" s="20">
        <f>VLOOKUP($D16,Data!$B$6:$FI$203,2+2*Mid!$M$3-1)</f>
        <v>1492</v>
      </c>
      <c r="G16" s="23">
        <f>VLOOKUP($D16,Data!$B$6:$FI$203,2+2*Mid!$M$3)</f>
        <v>0.99485237244285596</v>
      </c>
      <c r="H16" s="20">
        <f t="shared" si="7"/>
        <v>1492.0002400000001</v>
      </c>
      <c r="I16" s="23">
        <f t="shared" si="8"/>
        <v>0.99509237244285598</v>
      </c>
      <c r="J16" s="1">
        <f t="shared" si="2"/>
        <v>13</v>
      </c>
      <c r="K16" s="1">
        <f t="shared" si="3"/>
        <v>13</v>
      </c>
      <c r="L16" s="5" t="str">
        <f t="shared" si="4"/>
        <v>Greece</v>
      </c>
      <c r="M16" s="20">
        <f t="shared" si="5"/>
        <v>1780</v>
      </c>
      <c r="N16" s="24">
        <f t="shared" si="6"/>
        <v>1.1868882191342385</v>
      </c>
      <c r="Q16" s="20">
        <f>VLOOKUP(L16,Data!$C$18:$FI$67,2+Mid!$R$3*2-2)</f>
        <v>46623</v>
      </c>
      <c r="R16" s="24">
        <f>VLOOKUP(L16,Data!$C$18:$FI$67,2+Mid!$R$3*2-1)</f>
        <v>0.75435485695119486</v>
      </c>
    </row>
    <row r="17" spans="3:18" x14ac:dyDescent="0.35">
      <c r="C17" s="19">
        <v>13</v>
      </c>
      <c r="D17" s="18">
        <v>25</v>
      </c>
      <c r="E17" s="5" t="s">
        <v>23</v>
      </c>
      <c r="F17" s="20">
        <f>VLOOKUP($D17,Data!$B$6:$FI$203,2+2*Mid!$M$3-1)</f>
        <v>587</v>
      </c>
      <c r="G17" s="23">
        <f>VLOOKUP($D17,Data!$B$6:$FI$203,2+2*Mid!$M$3)</f>
        <v>0.39140639586056059</v>
      </c>
      <c r="H17" s="20">
        <f t="shared" si="7"/>
        <v>587.00025000000005</v>
      </c>
      <c r="I17" s="23">
        <f t="shared" si="8"/>
        <v>0.39165639586056056</v>
      </c>
      <c r="J17" s="1">
        <f t="shared" si="2"/>
        <v>26</v>
      </c>
      <c r="K17" s="1">
        <f t="shared" si="3"/>
        <v>26</v>
      </c>
      <c r="L17" s="5" t="str">
        <f t="shared" si="4"/>
        <v>England</v>
      </c>
      <c r="M17" s="20">
        <f t="shared" si="5"/>
        <v>1492</v>
      </c>
      <c r="N17" s="24">
        <f t="shared" si="6"/>
        <v>0.99485237244285596</v>
      </c>
      <c r="Q17" s="20">
        <f>VLOOKUP(L17,Data!$C$18:$FI$67,2+Mid!$R$3*2-2)</f>
        <v>174552</v>
      </c>
      <c r="R17" s="24">
        <f>VLOOKUP(L17,Data!$C$18:$FI$67,2+Mid!$R$3*2-1)</f>
        <v>2.8242315807765475</v>
      </c>
    </row>
    <row r="18" spans="3:18" x14ac:dyDescent="0.35">
      <c r="C18" s="19">
        <v>14</v>
      </c>
      <c r="D18" s="18">
        <v>26</v>
      </c>
      <c r="E18" s="5" t="s">
        <v>24</v>
      </c>
      <c r="F18" s="20">
        <f>VLOOKUP($D18,Data!$B$6:$FI$203,2+2*Mid!$M$3-1)</f>
        <v>87</v>
      </c>
      <c r="G18" s="23">
        <f>VLOOKUP($D18,Data!$B$6:$FI$203,2+2*Mid!$M$3)</f>
        <v>5.8010828688021765E-2</v>
      </c>
      <c r="H18" s="20">
        <f t="shared" si="7"/>
        <v>87.000259999999997</v>
      </c>
      <c r="I18" s="23">
        <f t="shared" si="8"/>
        <v>5.8270828688021768E-2</v>
      </c>
      <c r="J18" s="1">
        <f t="shared" si="2"/>
        <v>46</v>
      </c>
      <c r="K18" s="1">
        <f t="shared" si="3"/>
        <v>46</v>
      </c>
      <c r="L18" s="5" t="str">
        <f t="shared" si="4"/>
        <v>Italy</v>
      </c>
      <c r="M18" s="20">
        <f t="shared" si="5"/>
        <v>1478</v>
      </c>
      <c r="N18" s="24">
        <f t="shared" si="6"/>
        <v>0.98551729656202491</v>
      </c>
      <c r="Q18" s="20">
        <f>VLOOKUP(L18,Data!$C$18:$FI$67,2+Mid!$R$3*2-2)</f>
        <v>64796</v>
      </c>
      <c r="R18" s="24">
        <f>VLOOKUP(L18,Data!$C$18:$FI$67,2+Mid!$R$3*2-1)</f>
        <v>1.0483919376919035</v>
      </c>
    </row>
    <row r="19" spans="3:18" x14ac:dyDescent="0.35">
      <c r="C19" s="19">
        <v>15</v>
      </c>
      <c r="D19" s="18">
        <v>27</v>
      </c>
      <c r="E19" s="5" t="s">
        <v>25</v>
      </c>
      <c r="F19" s="20">
        <f>VLOOKUP($D19,Data!$B$6:$FI$203,2+2*Mid!$M$3-1)</f>
        <v>425</v>
      </c>
      <c r="G19" s="23">
        <f>VLOOKUP($D19,Data!$B$6:$FI$203,2+2*Mid!$M$3)</f>
        <v>0.28338623209665803</v>
      </c>
      <c r="H19" s="20">
        <f t="shared" si="7"/>
        <v>425.00027</v>
      </c>
      <c r="I19" s="23">
        <f t="shared" si="8"/>
        <v>0.28365623209665802</v>
      </c>
      <c r="J19" s="1">
        <f t="shared" si="2"/>
        <v>32</v>
      </c>
      <c r="K19" s="1">
        <f t="shared" si="3"/>
        <v>32</v>
      </c>
      <c r="L19" s="5" t="str">
        <f t="shared" si="4"/>
        <v>Bosnia</v>
      </c>
      <c r="M19" s="20">
        <f t="shared" si="5"/>
        <v>1474</v>
      </c>
      <c r="N19" s="24">
        <f t="shared" si="6"/>
        <v>0.98285013202464455</v>
      </c>
      <c r="Q19" s="20">
        <f>VLOOKUP(L19,Data!$C$18:$FI$67,2+Mid!$R$3*2-2)</f>
        <v>9193</v>
      </c>
      <c r="R19" s="24">
        <f>VLOOKUP(L19,Data!$C$18:$FI$67,2+Mid!$R$3*2-1)</f>
        <v>0.14874169830239012</v>
      </c>
    </row>
    <row r="20" spans="3:18" x14ac:dyDescent="0.35">
      <c r="C20" s="19">
        <v>16</v>
      </c>
      <c r="D20" s="18">
        <v>28</v>
      </c>
      <c r="E20" s="5" t="s">
        <v>26</v>
      </c>
      <c r="F20" s="20">
        <f>VLOOKUP($D20,Data!$B$6:$FI$203,2+2*Mid!$M$3-1)</f>
        <v>1780</v>
      </c>
      <c r="G20" s="23">
        <f>VLOOKUP($D20,Data!$B$6:$FI$203,2+2*Mid!$M$3)</f>
        <v>1.1868882191342385</v>
      </c>
      <c r="H20" s="20">
        <f t="shared" si="7"/>
        <v>1780.00028</v>
      </c>
      <c r="I20" s="23">
        <f t="shared" si="8"/>
        <v>1.1871682191342385</v>
      </c>
      <c r="J20" s="1">
        <f t="shared" si="2"/>
        <v>12</v>
      </c>
      <c r="K20" s="1">
        <f t="shared" si="3"/>
        <v>12</v>
      </c>
      <c r="L20" s="5" t="str">
        <f t="shared" si="4"/>
        <v>Thailand</v>
      </c>
      <c r="M20" s="20">
        <f t="shared" si="5"/>
        <v>1390</v>
      </c>
      <c r="N20" s="24">
        <f t="shared" si="6"/>
        <v>0.92683967673965806</v>
      </c>
      <c r="Q20" s="20">
        <f>VLOOKUP(L20,Data!$C$18:$FI$67,2+Mid!$R$3*2-2)</f>
        <v>21059</v>
      </c>
      <c r="R20" s="24">
        <f>VLOOKUP(L20,Data!$C$18:$FI$67,2+Mid!$R$3*2-1)</f>
        <v>0.34073223371587441</v>
      </c>
    </row>
    <row r="21" spans="3:18" x14ac:dyDescent="0.35">
      <c r="C21" s="19">
        <v>17</v>
      </c>
      <c r="D21" s="18">
        <v>29</v>
      </c>
      <c r="E21" s="5" t="s">
        <v>27</v>
      </c>
      <c r="F21" s="20">
        <f>VLOOKUP($D21,Data!$B$6:$FI$203,2+2*Mid!$M$3-1)</f>
        <v>467</v>
      </c>
      <c r="G21" s="23">
        <f>VLOOKUP($D21,Data!$B$6:$FI$203,2+2*Mid!$M$3)</f>
        <v>0.31139145973915133</v>
      </c>
      <c r="H21" s="20">
        <f t="shared" si="7"/>
        <v>467.00029000000001</v>
      </c>
      <c r="I21" s="23">
        <f t="shared" si="8"/>
        <v>0.31168145973915135</v>
      </c>
      <c r="J21" s="1">
        <f t="shared" si="2"/>
        <v>30</v>
      </c>
      <c r="K21" s="1">
        <f t="shared" si="3"/>
        <v>30</v>
      </c>
      <c r="L21" s="5" t="str">
        <f t="shared" si="4"/>
        <v>Myanmar</v>
      </c>
      <c r="M21" s="20">
        <f t="shared" si="5"/>
        <v>1227</v>
      </c>
      <c r="N21" s="24">
        <f t="shared" si="6"/>
        <v>0.81815272184141041</v>
      </c>
      <c r="Q21" s="20">
        <f>VLOOKUP(L21,Data!$C$18:$FI$67,2+Mid!$R$3*2-2)</f>
        <v>14216</v>
      </c>
      <c r="R21" s="24">
        <f>VLOOKUP(L21,Data!$C$18:$FI$67,2+Mid!$R$3*2-1)</f>
        <v>0.23001326912507103</v>
      </c>
    </row>
    <row r="22" spans="3:18" x14ac:dyDescent="0.35">
      <c r="C22" s="19">
        <v>18</v>
      </c>
      <c r="D22" s="18">
        <v>30</v>
      </c>
      <c r="E22" s="5" t="s">
        <v>28</v>
      </c>
      <c r="F22" s="20">
        <f>VLOOKUP($D22,Data!$B$6:$FI$203,2+2*Mid!$M$3-1)</f>
        <v>11898</v>
      </c>
      <c r="G22" s="23">
        <f>VLOOKUP($D22,Data!$B$6:$FI$203,2+2*Mid!$M$3)</f>
        <v>7.9334809164377349</v>
      </c>
      <c r="H22" s="20">
        <f t="shared" si="7"/>
        <v>11898.0003</v>
      </c>
      <c r="I22" s="23">
        <f t="shared" si="8"/>
        <v>7.9337809164377351</v>
      </c>
      <c r="J22" s="1">
        <f t="shared" si="2"/>
        <v>3</v>
      </c>
      <c r="K22" s="1">
        <f t="shared" si="3"/>
        <v>3</v>
      </c>
      <c r="L22" s="5" t="str">
        <f t="shared" si="4"/>
        <v>Mauritius</v>
      </c>
      <c r="M22" s="20">
        <f t="shared" si="5"/>
        <v>1195</v>
      </c>
      <c r="N22" s="24">
        <f t="shared" si="6"/>
        <v>0.79681540554236796</v>
      </c>
      <c r="Q22" s="20">
        <f>VLOOKUP(L22,Data!$C$18:$FI$67,2+Mid!$R$3*2-2)</f>
        <v>12341</v>
      </c>
      <c r="R22" s="24">
        <f>VLOOKUP(L22,Data!$C$18:$FI$67,2+Mid!$R$3*2-1)</f>
        <v>0.19967598158923053</v>
      </c>
    </row>
    <row r="23" spans="3:18" x14ac:dyDescent="0.35">
      <c r="C23" s="19">
        <v>19</v>
      </c>
      <c r="D23" s="18">
        <v>31</v>
      </c>
      <c r="E23" s="5" t="s">
        <v>29</v>
      </c>
      <c r="F23" s="20">
        <f>VLOOKUP($D23,Data!$B$6:$FI$203,2+2*Mid!$M$3-1)</f>
        <v>942</v>
      </c>
      <c r="G23" s="23">
        <f>VLOOKUP($D23,Data!$B$6:$FI$203,2+2*Mid!$M$3)</f>
        <v>0.62811724855306317</v>
      </c>
      <c r="H23" s="20">
        <f t="shared" si="7"/>
        <v>942.00031000000001</v>
      </c>
      <c r="I23" s="23">
        <f t="shared" si="8"/>
        <v>0.6284272485530632</v>
      </c>
      <c r="J23" s="1">
        <f t="shared" si="2"/>
        <v>20</v>
      </c>
      <c r="K23" s="1">
        <f t="shared" si="3"/>
        <v>20</v>
      </c>
      <c r="L23" s="5" t="str">
        <f t="shared" si="4"/>
        <v>North Macedonia</v>
      </c>
      <c r="M23" s="20">
        <f t="shared" si="5"/>
        <v>1023</v>
      </c>
      <c r="N23" s="24">
        <f t="shared" si="6"/>
        <v>0.6821273304350145</v>
      </c>
      <c r="Q23" s="20">
        <f>VLOOKUP(L23,Data!$C$18:$FI$67,2+Mid!$R$3*2-2)</f>
        <v>19025</v>
      </c>
      <c r="R23" s="24">
        <f>VLOOKUP(L23,Data!$C$18:$FI$67,2+Mid!$R$3*2-1)</f>
        <v>0.30782234419699467</v>
      </c>
    </row>
    <row r="24" spans="3:18" x14ac:dyDescent="0.35">
      <c r="C24" s="19">
        <v>20</v>
      </c>
      <c r="D24" s="18">
        <v>32</v>
      </c>
      <c r="E24" s="5" t="s">
        <v>30</v>
      </c>
      <c r="F24" s="20">
        <f>VLOOKUP($D24,Data!$B$6:$FI$203,2+2*Mid!$M$3-1)</f>
        <v>723</v>
      </c>
      <c r="G24" s="23">
        <f>VLOOKUP($D24,Data!$B$6:$FI$203,2+2*Mid!$M$3)</f>
        <v>0.48208999013149123</v>
      </c>
      <c r="H24" s="20">
        <f t="shared" si="7"/>
        <v>723.00031999999999</v>
      </c>
      <c r="I24" s="23">
        <f t="shared" si="8"/>
        <v>0.48240999013149122</v>
      </c>
      <c r="J24" s="1">
        <f t="shared" si="2"/>
        <v>22</v>
      </c>
      <c r="K24" s="1">
        <f t="shared" si="3"/>
        <v>22</v>
      </c>
      <c r="L24" s="5" t="str">
        <f t="shared" si="4"/>
        <v>Indonesia</v>
      </c>
      <c r="M24" s="20">
        <f t="shared" si="5"/>
        <v>942</v>
      </c>
      <c r="N24" s="24">
        <f t="shared" si="6"/>
        <v>0.62811724855306317</v>
      </c>
      <c r="Q24" s="20">
        <f>VLOOKUP(L24,Data!$C$18:$FI$67,2+Mid!$R$3*2-2)</f>
        <v>20643</v>
      </c>
      <c r="R24" s="24">
        <f>VLOOKUP(L24,Data!$C$18:$FI$67,2+Mid!$R$3*2-1)</f>
        <v>0.33400140085458924</v>
      </c>
    </row>
    <row r="25" spans="3:18" x14ac:dyDescent="0.35">
      <c r="C25" s="19">
        <v>21</v>
      </c>
      <c r="D25" s="18">
        <v>33</v>
      </c>
      <c r="E25" s="5" t="s">
        <v>31</v>
      </c>
      <c r="F25" s="20">
        <f>VLOOKUP($D25,Data!$B$6:$FI$203,2+2*Mid!$M$3-1)</f>
        <v>315</v>
      </c>
      <c r="G25" s="23">
        <f>VLOOKUP($D25,Data!$B$6:$FI$203,2+2*Mid!$M$3)</f>
        <v>0.21003920731869952</v>
      </c>
      <c r="H25" s="20">
        <f t="shared" si="7"/>
        <v>315.00033000000002</v>
      </c>
      <c r="I25" s="23">
        <f t="shared" si="8"/>
        <v>0.21036920731869951</v>
      </c>
      <c r="J25" s="1">
        <f t="shared" si="2"/>
        <v>35</v>
      </c>
      <c r="K25" s="1">
        <f t="shared" si="3"/>
        <v>35</v>
      </c>
      <c r="L25" s="5" t="str">
        <f t="shared" si="4"/>
        <v>Turkey</v>
      </c>
      <c r="M25" s="20">
        <f t="shared" si="5"/>
        <v>813</v>
      </c>
      <c r="N25" s="24">
        <f t="shared" si="6"/>
        <v>0.54210119222254827</v>
      </c>
      <c r="Q25" s="20">
        <f>VLOOKUP(L25,Data!$C$18:$FI$67,2+Mid!$R$3*2-2)</f>
        <v>18689</v>
      </c>
      <c r="R25" s="24">
        <f>VLOOKUP(L25,Data!$C$18:$FI$67,2+Mid!$R$3*2-1)</f>
        <v>0.30238590227057205</v>
      </c>
    </row>
    <row r="26" spans="3:18" x14ac:dyDescent="0.35">
      <c r="C26" s="19">
        <v>22</v>
      </c>
      <c r="D26" s="18">
        <v>34</v>
      </c>
      <c r="E26" s="5" t="s">
        <v>32</v>
      </c>
      <c r="F26" s="20">
        <f>VLOOKUP($D26,Data!$B$6:$FI$203,2+2*Mid!$M$3-1)</f>
        <v>189</v>
      </c>
      <c r="G26" s="23">
        <f>VLOOKUP($D26,Data!$B$6:$FI$203,2+2*Mid!$M$3)</f>
        <v>0.12602352439121969</v>
      </c>
      <c r="H26" s="20">
        <f t="shared" si="7"/>
        <v>189.00033999999999</v>
      </c>
      <c r="I26" s="23">
        <f t="shared" si="8"/>
        <v>0.1263635243912197</v>
      </c>
      <c r="J26" s="1">
        <f t="shared" si="2"/>
        <v>43</v>
      </c>
      <c r="K26" s="1">
        <f t="shared" si="3"/>
        <v>43</v>
      </c>
      <c r="L26" s="5" t="str">
        <f t="shared" si="4"/>
        <v>Iran</v>
      </c>
      <c r="M26" s="20">
        <f t="shared" si="5"/>
        <v>723</v>
      </c>
      <c r="N26" s="24">
        <f t="shared" si="6"/>
        <v>0.48208999013149123</v>
      </c>
      <c r="Q26" s="20">
        <f>VLOOKUP(L26,Data!$C$18:$FI$67,2+Mid!$R$3*2-2)</f>
        <v>21923</v>
      </c>
      <c r="R26" s="24">
        <f>VLOOKUP(L26,Data!$C$18:$FI$67,2+Mid!$R$3*2-1)</f>
        <v>0.35471165581238967</v>
      </c>
    </row>
    <row r="27" spans="3:18" x14ac:dyDescent="0.35">
      <c r="C27" s="19">
        <v>23</v>
      </c>
      <c r="D27" s="18">
        <v>35</v>
      </c>
      <c r="E27" s="5" t="s">
        <v>33</v>
      </c>
      <c r="F27" s="20">
        <f>VLOOKUP($D27,Data!$B$6:$FI$203,2+2*Mid!$M$3-1)</f>
        <v>1478</v>
      </c>
      <c r="G27" s="23">
        <f>VLOOKUP($D27,Data!$B$6:$FI$203,2+2*Mid!$M$3)</f>
        <v>0.98551729656202491</v>
      </c>
      <c r="H27" s="20">
        <f t="shared" si="7"/>
        <v>1478.00035</v>
      </c>
      <c r="I27" s="23">
        <f t="shared" si="8"/>
        <v>0.98586729656202488</v>
      </c>
      <c r="J27" s="1">
        <f t="shared" si="2"/>
        <v>14</v>
      </c>
      <c r="K27" s="1">
        <f t="shared" si="3"/>
        <v>14</v>
      </c>
      <c r="L27" s="5" t="str">
        <f t="shared" si="4"/>
        <v>Croatia</v>
      </c>
      <c r="M27" s="20">
        <f t="shared" si="5"/>
        <v>721</v>
      </c>
      <c r="N27" s="24">
        <f t="shared" si="6"/>
        <v>0.48075640786280105</v>
      </c>
      <c r="Q27" s="20">
        <f>VLOOKUP(L27,Data!$C$18:$FI$67,2+Mid!$R$3*2-2)</f>
        <v>15260</v>
      </c>
      <c r="R27" s="24">
        <f>VLOOKUP(L27,Data!$C$18:$FI$67,2+Mid!$R$3*2-1)</f>
        <v>0.246905070825027</v>
      </c>
    </row>
    <row r="28" spans="3:18" x14ac:dyDescent="0.35">
      <c r="C28" s="19">
        <v>24</v>
      </c>
      <c r="D28" s="18">
        <v>36</v>
      </c>
      <c r="E28" s="5" t="s">
        <v>34</v>
      </c>
      <c r="F28" s="20">
        <f>VLOOKUP($D28,Data!$B$6:$FI$203,2+2*Mid!$M$3-1)</f>
        <v>139</v>
      </c>
      <c r="G28" s="23">
        <f>VLOOKUP($D28,Data!$B$6:$FI$203,2+2*Mid!$M$3)</f>
        <v>9.2683967673965806E-2</v>
      </c>
      <c r="H28" s="20">
        <f t="shared" si="7"/>
        <v>139.00036</v>
      </c>
      <c r="I28" s="23">
        <f t="shared" si="8"/>
        <v>9.3043967673965805E-2</v>
      </c>
      <c r="J28" s="1">
        <f t="shared" si="2"/>
        <v>44</v>
      </c>
      <c r="K28" s="1">
        <f t="shared" si="3"/>
        <v>44</v>
      </c>
      <c r="L28" s="5" t="str">
        <f t="shared" si="4"/>
        <v>Lebanon</v>
      </c>
      <c r="M28" s="20">
        <f t="shared" si="5"/>
        <v>595</v>
      </c>
      <c r="N28" s="24">
        <f t="shared" si="6"/>
        <v>0.39674072493532125</v>
      </c>
      <c r="Q28" s="20">
        <f>VLOOKUP(L28,Data!$C$18:$FI$67,2+Mid!$R$3*2-2)</f>
        <v>18689</v>
      </c>
      <c r="R28" s="24">
        <f>VLOOKUP(L28,Data!$C$18:$FI$67,2+Mid!$R$3*2-1)</f>
        <v>0.30238590227057205</v>
      </c>
    </row>
    <row r="29" spans="3:18" x14ac:dyDescent="0.35">
      <c r="C29" s="19">
        <v>25</v>
      </c>
      <c r="D29" s="18">
        <v>37</v>
      </c>
      <c r="E29" s="5" t="s">
        <v>35</v>
      </c>
      <c r="F29" s="20">
        <f>VLOOKUP($D29,Data!$B$6:$FI$203,2+2*Mid!$M$3-1)</f>
        <v>554</v>
      </c>
      <c r="G29" s="23">
        <f>VLOOKUP($D29,Data!$B$6:$FI$203,2+2*Mid!$M$3)</f>
        <v>0.3694022884271731</v>
      </c>
      <c r="H29" s="20">
        <f t="shared" si="7"/>
        <v>554.00036999999998</v>
      </c>
      <c r="I29" s="23">
        <f t="shared" si="8"/>
        <v>0.36977228842717308</v>
      </c>
      <c r="J29" s="1">
        <f t="shared" si="2"/>
        <v>27</v>
      </c>
      <c r="K29" s="1">
        <f t="shared" si="3"/>
        <v>27</v>
      </c>
      <c r="L29" s="5" t="str">
        <f t="shared" si="4"/>
        <v>Poland</v>
      </c>
      <c r="M29" s="20">
        <f t="shared" si="5"/>
        <v>592</v>
      </c>
      <c r="N29" s="24">
        <f t="shared" si="6"/>
        <v>0.39474035153228604</v>
      </c>
      <c r="Q29" s="20">
        <f>VLOOKUP(L29,Data!$C$18:$FI$67,2+Mid!$R$3*2-2)</f>
        <v>14202</v>
      </c>
      <c r="R29" s="24">
        <f>VLOOKUP(L29,Data!$C$18:$FI$67,2+Mid!$R$3*2-1)</f>
        <v>0.22978675071147009</v>
      </c>
    </row>
    <row r="30" spans="3:18" x14ac:dyDescent="0.35">
      <c r="C30" s="19">
        <v>26</v>
      </c>
      <c r="D30" s="18">
        <v>38</v>
      </c>
      <c r="E30" s="5" t="s">
        <v>36</v>
      </c>
      <c r="F30" s="20">
        <f>VLOOKUP($D30,Data!$B$6:$FI$203,2+2*Mid!$M$3-1)</f>
        <v>595</v>
      </c>
      <c r="G30" s="23">
        <f>VLOOKUP($D30,Data!$B$6:$FI$203,2+2*Mid!$M$3)</f>
        <v>0.39674072493532125</v>
      </c>
      <c r="H30" s="20">
        <f t="shared" si="7"/>
        <v>595.00037999999995</v>
      </c>
      <c r="I30" s="23">
        <f t="shared" si="8"/>
        <v>0.39712072493532125</v>
      </c>
      <c r="J30" s="1">
        <f t="shared" si="2"/>
        <v>24</v>
      </c>
      <c r="K30" s="1">
        <f t="shared" si="3"/>
        <v>24</v>
      </c>
      <c r="L30" s="5" t="str">
        <f t="shared" si="4"/>
        <v>Fiji</v>
      </c>
      <c r="M30" s="20">
        <f t="shared" si="5"/>
        <v>587</v>
      </c>
      <c r="N30" s="24">
        <f t="shared" si="6"/>
        <v>0.39140639586056059</v>
      </c>
      <c r="Q30" s="20">
        <f>VLOOKUP(L30,Data!$C$18:$FI$67,2+Mid!$R$3*2-2)</f>
        <v>12435</v>
      </c>
      <c r="R30" s="24">
        <f>VLOOKUP(L30,Data!$C$18:$FI$67,2+Mid!$R$3*2-1)</f>
        <v>0.201196890937694</v>
      </c>
    </row>
    <row r="31" spans="3:18" x14ac:dyDescent="0.35">
      <c r="C31" s="19">
        <v>27</v>
      </c>
      <c r="D31" s="18">
        <v>39</v>
      </c>
      <c r="E31" s="5" t="s">
        <v>37</v>
      </c>
      <c r="F31" s="20">
        <f>VLOOKUP($D31,Data!$B$6:$FI$203,2+2*Mid!$M$3-1)</f>
        <v>3407</v>
      </c>
      <c r="G31" s="23">
        <f>VLOOKUP($D31,Data!$B$6:$FI$203,2+2*Mid!$M$3)</f>
        <v>2.2717573947136795</v>
      </c>
      <c r="H31" s="20">
        <f t="shared" si="7"/>
        <v>3407.0003900000002</v>
      </c>
      <c r="I31" s="23">
        <f t="shared" si="8"/>
        <v>2.2721473947136794</v>
      </c>
      <c r="J31" s="1">
        <f t="shared" si="2"/>
        <v>8</v>
      </c>
      <c r="K31" s="1">
        <f t="shared" si="3"/>
        <v>8</v>
      </c>
      <c r="L31" s="5" t="str">
        <f t="shared" si="4"/>
        <v>Korea, South</v>
      </c>
      <c r="M31" s="20">
        <f t="shared" si="5"/>
        <v>554</v>
      </c>
      <c r="N31" s="24">
        <f t="shared" si="6"/>
        <v>0.3694022884271731</v>
      </c>
      <c r="Q31" s="20">
        <f>VLOOKUP(L31,Data!$C$18:$FI$67,2+Mid!$R$3*2-2)</f>
        <v>15429</v>
      </c>
      <c r="R31" s="24">
        <f>VLOOKUP(L31,Data!$C$18:$FI$67,2+Mid!$R$3*2-1)</f>
        <v>0.24963947167492406</v>
      </c>
    </row>
    <row r="32" spans="3:18" x14ac:dyDescent="0.35">
      <c r="C32" s="19">
        <v>28</v>
      </c>
      <c r="D32" s="18">
        <v>40</v>
      </c>
      <c r="E32" s="5" t="s">
        <v>38</v>
      </c>
      <c r="F32" s="20">
        <f>VLOOKUP($D32,Data!$B$6:$FI$203,2+2*Mid!$M$3-1)</f>
        <v>255</v>
      </c>
      <c r="G32" s="23">
        <f>VLOOKUP($D32,Data!$B$6:$FI$203,2+2*Mid!$M$3)</f>
        <v>0.17003173925799481</v>
      </c>
      <c r="H32" s="20">
        <f t="shared" si="7"/>
        <v>255.00040000000001</v>
      </c>
      <c r="I32" s="23">
        <f t="shared" si="8"/>
        <v>0.17043173925799482</v>
      </c>
      <c r="J32" s="1">
        <f t="shared" si="2"/>
        <v>40</v>
      </c>
      <c r="K32" s="1">
        <f t="shared" si="3"/>
        <v>40</v>
      </c>
      <c r="L32" s="5" t="str">
        <f t="shared" si="4"/>
        <v>Chile</v>
      </c>
      <c r="M32" s="20">
        <f t="shared" si="5"/>
        <v>541</v>
      </c>
      <c r="N32" s="24">
        <f t="shared" si="6"/>
        <v>0.36073400368068709</v>
      </c>
      <c r="Q32" s="20">
        <f>VLOOKUP(L32,Data!$C$18:$FI$67,2+Mid!$R$3*2-2)</f>
        <v>8296</v>
      </c>
      <c r="R32" s="24">
        <f>VLOOKUP(L32,Data!$C$18:$FI$67,2+Mid!$R$3*2-1)</f>
        <v>0.13422833994524402</v>
      </c>
    </row>
    <row r="33" spans="3:18" x14ac:dyDescent="0.35">
      <c r="C33" s="19">
        <v>29</v>
      </c>
      <c r="D33" s="18">
        <v>41</v>
      </c>
      <c r="E33" s="5" t="s">
        <v>39</v>
      </c>
      <c r="F33" s="20">
        <f>VLOOKUP($D33,Data!$B$6:$FI$203,2+2*Mid!$M$3-1)</f>
        <v>1195</v>
      </c>
      <c r="G33" s="23">
        <f>VLOOKUP($D33,Data!$B$6:$FI$203,2+2*Mid!$M$3)</f>
        <v>0.79681540554236796</v>
      </c>
      <c r="H33" s="20">
        <f t="shared" si="7"/>
        <v>1195.0004100000001</v>
      </c>
      <c r="I33" s="23">
        <f t="shared" si="8"/>
        <v>0.79722540554236798</v>
      </c>
      <c r="J33" s="1">
        <f t="shared" si="2"/>
        <v>18</v>
      </c>
      <c r="K33" s="1">
        <f t="shared" si="3"/>
        <v>18</v>
      </c>
      <c r="L33" s="5" t="str">
        <f t="shared" si="4"/>
        <v>Bangladesh</v>
      </c>
      <c r="M33" s="20">
        <f t="shared" si="5"/>
        <v>541</v>
      </c>
      <c r="N33" s="24">
        <f t="shared" si="6"/>
        <v>0.36073400368068709</v>
      </c>
      <c r="Q33" s="20">
        <f>VLOOKUP(L33,Data!$C$18:$FI$67,2+Mid!$R$3*2-2)</f>
        <v>10295</v>
      </c>
      <c r="R33" s="24">
        <f>VLOOKUP(L33,Data!$C$18:$FI$67,2+Mid!$R$3*2-1)</f>
        <v>0.16657193343012142</v>
      </c>
    </row>
    <row r="34" spans="3:18" x14ac:dyDescent="0.35">
      <c r="C34" s="19">
        <v>30</v>
      </c>
      <c r="D34" s="18">
        <v>42</v>
      </c>
      <c r="E34" s="5" t="s">
        <v>40</v>
      </c>
      <c r="F34" s="20">
        <f>VLOOKUP($D34,Data!$B$6:$FI$203,2+2*Mid!$M$3-1)</f>
        <v>1227</v>
      </c>
      <c r="G34" s="23">
        <f>VLOOKUP($D34,Data!$B$6:$FI$203,2+2*Mid!$M$3)</f>
        <v>0.81815272184141041</v>
      </c>
      <c r="H34" s="20">
        <f t="shared" si="7"/>
        <v>1227.0004200000001</v>
      </c>
      <c r="I34" s="23">
        <f t="shared" si="8"/>
        <v>0.81857272184141039</v>
      </c>
      <c r="J34" s="1">
        <f t="shared" si="2"/>
        <v>17</v>
      </c>
      <c r="K34" s="1">
        <f t="shared" si="3"/>
        <v>17</v>
      </c>
      <c r="L34" s="5" t="str">
        <f t="shared" si="4"/>
        <v>Hong Kong</v>
      </c>
      <c r="M34" s="20">
        <f t="shared" si="5"/>
        <v>467</v>
      </c>
      <c r="N34" s="24">
        <f t="shared" si="6"/>
        <v>0.31139145973915133</v>
      </c>
      <c r="Q34" s="20">
        <f>VLOOKUP(L34,Data!$C$18:$FI$67,2+Mid!$R$3*2-2)</f>
        <v>25324</v>
      </c>
      <c r="R34" s="24">
        <f>VLOOKUP(L34,Data!$C$18:$FI$67,2+Mid!$R$3*2-1)</f>
        <v>0.40973945043073284</v>
      </c>
    </row>
    <row r="35" spans="3:18" x14ac:dyDescent="0.35">
      <c r="C35" s="19">
        <v>31</v>
      </c>
      <c r="D35" s="18">
        <v>43</v>
      </c>
      <c r="E35" s="5" t="s">
        <v>41</v>
      </c>
      <c r="F35" s="20">
        <f>VLOOKUP($D35,Data!$B$6:$FI$203,2+2*Mid!$M$3-1)</f>
        <v>282</v>
      </c>
      <c r="G35" s="23">
        <f>VLOOKUP($D35,Data!$B$6:$FI$203,2+2*Mid!$M$3)</f>
        <v>0.18803509988531192</v>
      </c>
      <c r="H35" s="20">
        <f t="shared" si="7"/>
        <v>282.00042999999999</v>
      </c>
      <c r="I35" s="23">
        <f t="shared" si="8"/>
        <v>0.18846509988531193</v>
      </c>
      <c r="J35" s="1">
        <f t="shared" si="2"/>
        <v>39</v>
      </c>
      <c r="K35" s="1">
        <f t="shared" si="3"/>
        <v>39</v>
      </c>
      <c r="L35" s="5" t="str">
        <f t="shared" si="4"/>
        <v>South Africa</v>
      </c>
      <c r="M35" s="20">
        <f t="shared" si="5"/>
        <v>427</v>
      </c>
      <c r="N35" s="24">
        <f t="shared" si="6"/>
        <v>0.28471981436534821</v>
      </c>
      <c r="Q35" s="20">
        <f>VLOOKUP(L35,Data!$C$18:$FI$67,2+Mid!$R$3*2-2)</f>
        <v>31274</v>
      </c>
      <c r="R35" s="24">
        <f>VLOOKUP(L35,Data!$C$18:$FI$67,2+Mid!$R$3*2-1)</f>
        <v>0.5060097762111333</v>
      </c>
    </row>
    <row r="36" spans="3:18" x14ac:dyDescent="0.35">
      <c r="C36" s="19">
        <v>32</v>
      </c>
      <c r="D36" s="18">
        <v>44</v>
      </c>
      <c r="E36" s="5" t="s">
        <v>42</v>
      </c>
      <c r="F36" s="20">
        <f>VLOOKUP($D36,Data!$B$6:$FI$203,2+2*Mid!$M$3-1)</f>
        <v>311</v>
      </c>
      <c r="G36" s="23">
        <f>VLOOKUP($D36,Data!$B$6:$FI$203,2+2*Mid!$M$3)</f>
        <v>0.20737204278131918</v>
      </c>
      <c r="H36" s="20">
        <f t="shared" si="7"/>
        <v>311.00044000000003</v>
      </c>
      <c r="I36" s="23">
        <f t="shared" si="8"/>
        <v>0.20781204278131918</v>
      </c>
      <c r="J36" s="1">
        <f t="shared" si="2"/>
        <v>36</v>
      </c>
      <c r="K36" s="1">
        <f t="shared" si="3"/>
        <v>36</v>
      </c>
      <c r="L36" s="5" t="str">
        <f t="shared" si="4"/>
        <v>Germany</v>
      </c>
      <c r="M36" s="20">
        <f t="shared" si="5"/>
        <v>425</v>
      </c>
      <c r="N36" s="24">
        <f t="shared" si="6"/>
        <v>0.28338623209665803</v>
      </c>
      <c r="Q36" s="20">
        <f>VLOOKUP(L36,Data!$C$18:$FI$67,2+Mid!$R$3*2-2)</f>
        <v>25365</v>
      </c>
      <c r="R36" s="24">
        <f>VLOOKUP(L36,Data!$C$18:$FI$67,2+Mid!$R$3*2-1)</f>
        <v>0.41040282578484988</v>
      </c>
    </row>
    <row r="37" spans="3:18" x14ac:dyDescent="0.35">
      <c r="C37" s="19">
        <v>33</v>
      </c>
      <c r="D37" s="18">
        <v>45</v>
      </c>
      <c r="E37" s="5" t="s">
        <v>43</v>
      </c>
      <c r="F37" s="20">
        <f>VLOOKUP($D37,Data!$B$6:$FI$203,2+2*Mid!$M$3-1)</f>
        <v>1988</v>
      </c>
      <c r="G37" s="23">
        <f>VLOOKUP($D37,Data!$B$6:$FI$203,2+2*Mid!$M$3)</f>
        <v>1.3255807750780146</v>
      </c>
      <c r="H37" s="20">
        <f t="shared" si="7"/>
        <v>1988.00045</v>
      </c>
      <c r="I37" s="23">
        <f t="shared" si="8"/>
        <v>1.3260307750780147</v>
      </c>
      <c r="J37" s="1">
        <f t="shared" si="2"/>
        <v>11</v>
      </c>
      <c r="K37" s="1">
        <f t="shared" si="3"/>
        <v>11</v>
      </c>
      <c r="L37" s="5" t="str">
        <f t="shared" si="4"/>
        <v>Egypt</v>
      </c>
      <c r="M37" s="20">
        <f t="shared" si="5"/>
        <v>348</v>
      </c>
      <c r="N37" s="24">
        <f t="shared" si="6"/>
        <v>0.23204331475208706</v>
      </c>
      <c r="Q37" s="20">
        <f>VLOOKUP(L37,Data!$C$18:$FI$67,2+Mid!$R$3*2-2)</f>
        <v>14085</v>
      </c>
      <c r="R37" s="24">
        <f>VLOOKUP(L37,Data!$C$18:$FI$67,2+Mid!$R$3*2-1)</f>
        <v>0.22789370396923361</v>
      </c>
    </row>
    <row r="38" spans="3:18" x14ac:dyDescent="0.35">
      <c r="C38" s="19">
        <v>34</v>
      </c>
      <c r="D38" s="18">
        <v>46</v>
      </c>
      <c r="E38" s="5" t="s">
        <v>44</v>
      </c>
      <c r="F38" s="20">
        <f>VLOOKUP($D38,Data!$B$6:$FI$203,2+2*Mid!$M$3-1)</f>
        <v>1023</v>
      </c>
      <c r="G38" s="23">
        <f>VLOOKUP($D38,Data!$B$6:$FI$203,2+2*Mid!$M$3)</f>
        <v>0.6821273304350145</v>
      </c>
      <c r="H38" s="20">
        <f t="shared" si="7"/>
        <v>1023.00046</v>
      </c>
      <c r="I38" s="23">
        <f t="shared" si="8"/>
        <v>0.68258733043501452</v>
      </c>
      <c r="J38" s="1">
        <f t="shared" si="2"/>
        <v>19</v>
      </c>
      <c r="K38" s="1">
        <f t="shared" si="3"/>
        <v>19</v>
      </c>
      <c r="L38" s="5" t="str">
        <f t="shared" si="4"/>
        <v>Singapore</v>
      </c>
      <c r="M38" s="20">
        <f t="shared" si="5"/>
        <v>339</v>
      </c>
      <c r="N38" s="24">
        <f t="shared" si="6"/>
        <v>0.22604219454298138</v>
      </c>
      <c r="Q38" s="20">
        <f>VLOOKUP(L38,Data!$C$18:$FI$67,2+Mid!$R$3*2-2)</f>
        <v>17954</v>
      </c>
      <c r="R38" s="24">
        <f>VLOOKUP(L38,Data!$C$18:$FI$67,2+Mid!$R$3*2-1)</f>
        <v>0.29049368555652255</v>
      </c>
    </row>
    <row r="39" spans="3:18" x14ac:dyDescent="0.35">
      <c r="C39" s="19">
        <v>35</v>
      </c>
      <c r="D39" s="18">
        <v>47</v>
      </c>
      <c r="E39" s="5" t="s">
        <v>45</v>
      </c>
      <c r="F39" s="20">
        <f>VLOOKUP($D39,Data!$B$6:$FI$203,2+2*Mid!$M$3-1)</f>
        <v>2388</v>
      </c>
      <c r="G39" s="23">
        <f>VLOOKUP($D39,Data!$B$6:$FI$203,2+2*Mid!$M$3)</f>
        <v>1.5922972288160457</v>
      </c>
      <c r="H39" s="20">
        <f t="shared" si="7"/>
        <v>2388.00047</v>
      </c>
      <c r="I39" s="23">
        <f t="shared" si="8"/>
        <v>1.5927672288160457</v>
      </c>
      <c r="J39" s="1">
        <f t="shared" si="2"/>
        <v>10</v>
      </c>
      <c r="K39" s="1">
        <f t="shared" si="3"/>
        <v>10</v>
      </c>
      <c r="L39" s="5" t="str">
        <f t="shared" si="4"/>
        <v>Iraq</v>
      </c>
      <c r="M39" s="20">
        <f t="shared" si="5"/>
        <v>315</v>
      </c>
      <c r="N39" s="24">
        <f t="shared" si="6"/>
        <v>0.21003920731869952</v>
      </c>
      <c r="Q39" s="20">
        <f>VLOOKUP(L39,Data!$C$18:$FI$67,2+Mid!$R$3*2-2)</f>
        <v>26083</v>
      </c>
      <c r="R39" s="24">
        <f>VLOOKUP(L39,Data!$C$18:$FI$67,2+Mid!$R$3*2-1)</f>
        <v>0.42201998442524108</v>
      </c>
    </row>
    <row r="40" spans="3:18" x14ac:dyDescent="0.35">
      <c r="C40" s="19">
        <v>36</v>
      </c>
      <c r="D40" s="18">
        <v>48</v>
      </c>
      <c r="E40" s="5" t="s">
        <v>46</v>
      </c>
      <c r="F40" s="20">
        <f>VLOOKUP($D40,Data!$B$6:$FI$203,2+2*Mid!$M$3-1)</f>
        <v>28</v>
      </c>
      <c r="G40" s="23">
        <f>VLOOKUP($D40,Data!$B$6:$FI$203,2+2*Mid!$M$3)</f>
        <v>1.8670151761662177E-2</v>
      </c>
      <c r="H40" s="20">
        <f t="shared" si="7"/>
        <v>28.00048</v>
      </c>
      <c r="I40" s="23">
        <f t="shared" si="8"/>
        <v>1.9150151761662178E-2</v>
      </c>
      <c r="J40" s="1">
        <f t="shared" si="2"/>
        <v>50</v>
      </c>
      <c r="K40" s="1">
        <f t="shared" si="3"/>
        <v>50</v>
      </c>
      <c r="L40" s="5" t="str">
        <f t="shared" si="4"/>
        <v>Netherlands</v>
      </c>
      <c r="M40" s="20">
        <f t="shared" si="5"/>
        <v>311</v>
      </c>
      <c r="N40" s="24">
        <f t="shared" si="6"/>
        <v>0.20737204278131918</v>
      </c>
      <c r="Q40" s="20">
        <f>VLOOKUP(L40,Data!$C$18:$FI$67,2+Mid!$R$3*2-2)</f>
        <v>18477</v>
      </c>
      <c r="R40" s="24">
        <f>VLOOKUP(L40,Data!$C$18:$FI$67,2+Mid!$R$3*2-1)</f>
        <v>0.29895576629318632</v>
      </c>
    </row>
    <row r="41" spans="3:18" x14ac:dyDescent="0.35">
      <c r="C41" s="19">
        <v>37</v>
      </c>
      <c r="D41" s="18">
        <v>49</v>
      </c>
      <c r="E41" s="5" t="s">
        <v>47</v>
      </c>
      <c r="F41" s="20">
        <f>VLOOKUP($D41,Data!$B$6:$FI$203,2+2*Mid!$M$3-1)</f>
        <v>2662</v>
      </c>
      <c r="G41" s="23">
        <f>VLOOKUP($D41,Data!$B$6:$FI$203,2+2*Mid!$M$3)</f>
        <v>1.7749979996265968</v>
      </c>
      <c r="H41" s="20">
        <f t="shared" si="7"/>
        <v>2662.0004899999999</v>
      </c>
      <c r="I41" s="23">
        <f t="shared" si="8"/>
        <v>1.7754879996265969</v>
      </c>
      <c r="J41" s="1">
        <f t="shared" si="2"/>
        <v>9</v>
      </c>
      <c r="K41" s="1">
        <f t="shared" si="3"/>
        <v>9</v>
      </c>
      <c r="L41" s="5" t="str">
        <f t="shared" si="4"/>
        <v>Samoa</v>
      </c>
      <c r="M41" s="20">
        <f t="shared" si="5"/>
        <v>302</v>
      </c>
      <c r="N41" s="24">
        <f t="shared" si="6"/>
        <v>0.20137092257221348</v>
      </c>
      <c r="Q41" s="20">
        <f>VLOOKUP(L41,Data!$C$18:$FI$67,2+Mid!$R$3*2-2)</f>
        <v>7716</v>
      </c>
      <c r="R41" s="24">
        <f>VLOOKUP(L41,Data!$C$18:$FI$67,2+Mid!$R$3*2-1)</f>
        <v>0.12484400566749071</v>
      </c>
    </row>
    <row r="42" spans="3:18" x14ac:dyDescent="0.35">
      <c r="C42" s="19">
        <v>38</v>
      </c>
      <c r="D42" s="18">
        <v>50</v>
      </c>
      <c r="E42" s="5" t="s">
        <v>48</v>
      </c>
      <c r="F42" s="20">
        <f>VLOOKUP($D42,Data!$B$6:$FI$203,2+2*Mid!$M$3-1)</f>
        <v>592</v>
      </c>
      <c r="G42" s="23">
        <f>VLOOKUP($D42,Data!$B$6:$FI$203,2+2*Mid!$M$3)</f>
        <v>0.39474035153228604</v>
      </c>
      <c r="H42" s="20">
        <f t="shared" si="7"/>
        <v>592.00049999999999</v>
      </c>
      <c r="I42" s="23">
        <f t="shared" si="8"/>
        <v>0.39524035153228604</v>
      </c>
      <c r="J42" s="1">
        <f t="shared" si="2"/>
        <v>25</v>
      </c>
      <c r="K42" s="1">
        <f t="shared" si="3"/>
        <v>25</v>
      </c>
      <c r="L42" s="5" t="str">
        <f t="shared" si="4"/>
        <v>Scotland</v>
      </c>
      <c r="M42" s="20">
        <f t="shared" si="5"/>
        <v>299</v>
      </c>
      <c r="N42" s="24">
        <f t="shared" si="6"/>
        <v>0.19937054916917823</v>
      </c>
      <c r="Q42" s="20">
        <f>VLOOKUP(L42,Data!$C$18:$FI$67,2+Mid!$R$3*2-2)</f>
        <v>25771</v>
      </c>
      <c r="R42" s="24">
        <f>VLOOKUP(L42,Data!$C$18:$FI$67,2+Mid!$R$3*2-1)</f>
        <v>0.4169718597792772</v>
      </c>
    </row>
    <row r="43" spans="3:18" x14ac:dyDescent="0.35">
      <c r="C43" s="19">
        <v>39</v>
      </c>
      <c r="D43" s="18">
        <v>51</v>
      </c>
      <c r="E43" s="5" t="s">
        <v>49</v>
      </c>
      <c r="F43" s="20">
        <f>VLOOKUP($D43,Data!$B$6:$FI$203,2+2*Mid!$M$3-1)</f>
        <v>302</v>
      </c>
      <c r="G43" s="23">
        <f>VLOOKUP($D43,Data!$B$6:$FI$203,2+2*Mid!$M$3)</f>
        <v>0.20137092257221348</v>
      </c>
      <c r="H43" s="20">
        <f t="shared" si="7"/>
        <v>302.00051000000002</v>
      </c>
      <c r="I43" s="23">
        <f t="shared" si="8"/>
        <v>0.20188092257221349</v>
      </c>
      <c r="J43" s="1">
        <f t="shared" si="2"/>
        <v>37</v>
      </c>
      <c r="K43" s="1">
        <f t="shared" si="3"/>
        <v>37</v>
      </c>
      <c r="L43" s="5" t="str">
        <f t="shared" si="4"/>
        <v>Nepal</v>
      </c>
      <c r="M43" s="20">
        <f t="shared" si="5"/>
        <v>282</v>
      </c>
      <c r="N43" s="24">
        <f t="shared" si="6"/>
        <v>0.18803509988531192</v>
      </c>
      <c r="Q43" s="20">
        <f>VLOOKUP(L43,Data!$C$18:$FI$67,2+Mid!$R$3*2-2)</f>
        <v>20154</v>
      </c>
      <c r="R43" s="24">
        <f>VLOOKUP(L43,Data!$C$18:$FI$67,2+Mid!$R$3*2-1)</f>
        <v>0.32608943626524206</v>
      </c>
    </row>
    <row r="44" spans="3:18" x14ac:dyDescent="0.35">
      <c r="C44" s="19">
        <v>40</v>
      </c>
      <c r="D44" s="18">
        <v>52</v>
      </c>
      <c r="E44" s="5" t="s">
        <v>50</v>
      </c>
      <c r="F44" s="20">
        <f>VLOOKUP($D44,Data!$B$6:$FI$203,2+2*Mid!$M$3-1)</f>
        <v>299</v>
      </c>
      <c r="G44" s="23">
        <f>VLOOKUP($D44,Data!$B$6:$FI$203,2+2*Mid!$M$3)</f>
        <v>0.19937054916917823</v>
      </c>
      <c r="H44" s="20">
        <f t="shared" si="7"/>
        <v>299.00051999999999</v>
      </c>
      <c r="I44" s="23">
        <f t="shared" si="8"/>
        <v>0.19989054916917823</v>
      </c>
      <c r="J44" s="1">
        <f t="shared" si="2"/>
        <v>38</v>
      </c>
      <c r="K44" s="1">
        <f t="shared" si="3"/>
        <v>38</v>
      </c>
      <c r="L44" s="5" t="str">
        <f t="shared" si="4"/>
        <v>Malta</v>
      </c>
      <c r="M44" s="20">
        <f t="shared" si="5"/>
        <v>255</v>
      </c>
      <c r="N44" s="24">
        <f t="shared" si="6"/>
        <v>0.17003173925799481</v>
      </c>
      <c r="Q44" s="20">
        <f>VLOOKUP(L44,Data!$C$18:$FI$67,2+Mid!$R$3*2-2)</f>
        <v>16844</v>
      </c>
      <c r="R44" s="24">
        <f>VLOOKUP(L44,Data!$C$18:$FI$67,2+Mid!$R$3*2-1)</f>
        <v>0.27253401133530503</v>
      </c>
    </row>
    <row r="45" spans="3:18" x14ac:dyDescent="0.35">
      <c r="C45" s="19">
        <v>41</v>
      </c>
      <c r="D45" s="18">
        <v>53</v>
      </c>
      <c r="E45" s="5" t="s">
        <v>51</v>
      </c>
      <c r="F45" s="20">
        <f>VLOOKUP($D45,Data!$B$6:$FI$203,2+2*Mid!$M$3-1)</f>
        <v>339</v>
      </c>
      <c r="G45" s="23">
        <f>VLOOKUP($D45,Data!$B$6:$FI$203,2+2*Mid!$M$3)</f>
        <v>0.22604219454298138</v>
      </c>
      <c r="H45" s="20">
        <f t="shared" si="7"/>
        <v>339.00053000000003</v>
      </c>
      <c r="I45" s="23">
        <f t="shared" si="8"/>
        <v>0.22657219454298139</v>
      </c>
      <c r="J45" s="1">
        <f t="shared" si="2"/>
        <v>34</v>
      </c>
      <c r="K45" s="1">
        <f t="shared" si="3"/>
        <v>34</v>
      </c>
      <c r="L45" s="5" t="str">
        <f t="shared" si="4"/>
        <v>Taiwan</v>
      </c>
      <c r="M45" s="20">
        <f t="shared" si="5"/>
        <v>223</v>
      </c>
      <c r="N45" s="24">
        <f t="shared" si="6"/>
        <v>0.14869442295895235</v>
      </c>
      <c r="Q45" s="20">
        <f>VLOOKUP(L45,Data!$C$18:$FI$67,2+Mid!$R$3*2-2)</f>
        <v>10719</v>
      </c>
      <c r="R45" s="24">
        <f>VLOOKUP(L45,Data!$C$18:$FI$67,2+Mid!$R$3*2-1)</f>
        <v>0.17343220538489282</v>
      </c>
    </row>
    <row r="46" spans="3:18" x14ac:dyDescent="0.35">
      <c r="C46" s="19">
        <v>42</v>
      </c>
      <c r="D46" s="18">
        <v>54</v>
      </c>
      <c r="E46" s="5" t="s">
        <v>52</v>
      </c>
      <c r="F46" s="20">
        <f>VLOOKUP($D46,Data!$B$6:$FI$203,2+2*Mid!$M$3-1)</f>
        <v>427</v>
      </c>
      <c r="G46" s="23">
        <f>VLOOKUP($D46,Data!$B$6:$FI$203,2+2*Mid!$M$3)</f>
        <v>0.28471981436534821</v>
      </c>
      <c r="H46" s="20">
        <f t="shared" si="7"/>
        <v>427.00054</v>
      </c>
      <c r="I46" s="23">
        <f t="shared" si="8"/>
        <v>0.2852598143653482</v>
      </c>
      <c r="J46" s="1">
        <f t="shared" si="2"/>
        <v>31</v>
      </c>
      <c r="K46" s="1">
        <f t="shared" si="3"/>
        <v>31</v>
      </c>
      <c r="L46" s="5" t="str">
        <f t="shared" si="4"/>
        <v>USA</v>
      </c>
      <c r="M46" s="20">
        <f t="shared" si="5"/>
        <v>193</v>
      </c>
      <c r="N46" s="24">
        <f t="shared" si="6"/>
        <v>0.1286906889286</v>
      </c>
      <c r="Q46" s="20">
        <f>VLOOKUP(L46,Data!$C$18:$FI$67,2+Mid!$R$3*2-2)</f>
        <v>23964</v>
      </c>
      <c r="R46" s="24">
        <f>VLOOKUP(L46,Data!$C$18:$FI$67,2+Mid!$R$3*2-1)</f>
        <v>0.38773480453806991</v>
      </c>
    </row>
    <row r="47" spans="3:18" x14ac:dyDescent="0.35">
      <c r="C47" s="19">
        <v>43</v>
      </c>
      <c r="D47" s="18">
        <v>55</v>
      </c>
      <c r="E47" s="5" t="s">
        <v>53</v>
      </c>
      <c r="F47" s="20">
        <f>VLOOKUP($D47,Data!$B$6:$FI$203,2+2*Mid!$M$3-1)</f>
        <v>6287</v>
      </c>
      <c r="G47" s="23">
        <f>VLOOKUP($D47,Data!$B$6:$FI$203,2+2*Mid!$M$3)</f>
        <v>4.1921158616275038</v>
      </c>
      <c r="H47" s="20">
        <f t="shared" si="7"/>
        <v>6287.0005499999997</v>
      </c>
      <c r="I47" s="23">
        <f t="shared" si="8"/>
        <v>4.1926658616275034</v>
      </c>
      <c r="J47" s="1">
        <f t="shared" si="2"/>
        <v>5</v>
      </c>
      <c r="K47" s="1">
        <f t="shared" si="3"/>
        <v>5</v>
      </c>
      <c r="L47" s="5" t="str">
        <f t="shared" si="4"/>
        <v>Ireland</v>
      </c>
      <c r="M47" s="20">
        <f t="shared" si="5"/>
        <v>189</v>
      </c>
      <c r="N47" s="24">
        <f t="shared" si="6"/>
        <v>0.12602352439121969</v>
      </c>
      <c r="Q47" s="20">
        <f>VLOOKUP(L47,Data!$C$18:$FI$67,2+Mid!$R$3*2-2)</f>
        <v>17456</v>
      </c>
      <c r="R47" s="24">
        <f>VLOOKUP(L47,Data!$C$18:$FI$67,2+Mid!$R$3*2-1)</f>
        <v>0.28243610198700336</v>
      </c>
    </row>
    <row r="48" spans="3:18" x14ac:dyDescent="0.35">
      <c r="C48" s="19">
        <v>44</v>
      </c>
      <c r="D48" s="18">
        <v>56</v>
      </c>
      <c r="E48" s="5" t="s">
        <v>54</v>
      </c>
      <c r="F48" s="20">
        <f>VLOOKUP($D48,Data!$B$6:$FI$203,2+2*Mid!$M$3-1)</f>
        <v>223</v>
      </c>
      <c r="G48" s="23">
        <f>VLOOKUP($D48,Data!$B$6:$FI$203,2+2*Mid!$M$3)</f>
        <v>0.14869442295895235</v>
      </c>
      <c r="H48" s="20">
        <f t="shared" si="7"/>
        <v>223.00056000000001</v>
      </c>
      <c r="I48" s="23">
        <f t="shared" si="8"/>
        <v>0.14925442295895236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139</v>
      </c>
      <c r="N48" s="24">
        <f t="shared" si="6"/>
        <v>9.2683967673965806E-2</v>
      </c>
      <c r="Q48" s="20">
        <f>VLOOKUP(L48,Data!$C$18:$FI$67,2+Mid!$R$3*2-2)</f>
        <v>9251</v>
      </c>
      <c r="R48" s="24">
        <f>VLOOKUP(L48,Data!$C$18:$FI$67,2+Mid!$R$3*2-1)</f>
        <v>0.14968013173016545</v>
      </c>
    </row>
    <row r="49" spans="3:18" x14ac:dyDescent="0.35">
      <c r="C49" s="19">
        <v>45</v>
      </c>
      <c r="D49" s="18">
        <v>57</v>
      </c>
      <c r="E49" s="5" t="s">
        <v>55</v>
      </c>
      <c r="F49" s="20">
        <f>VLOOKUP($D49,Data!$B$6:$FI$203,2+2*Mid!$M$3-1)</f>
        <v>1390</v>
      </c>
      <c r="G49" s="23">
        <f>VLOOKUP($D49,Data!$B$6:$FI$203,2+2*Mid!$M$3)</f>
        <v>0.92683967673965806</v>
      </c>
      <c r="H49" s="20">
        <f t="shared" si="7"/>
        <v>1390.0005699999999</v>
      </c>
      <c r="I49" s="23">
        <f t="shared" si="8"/>
        <v>0.92740967673965802</v>
      </c>
      <c r="J49" s="1">
        <f t="shared" si="2"/>
        <v>16</v>
      </c>
      <c r="K49" s="1">
        <f t="shared" si="3"/>
        <v>16</v>
      </c>
      <c r="L49" s="5" t="str">
        <f t="shared" si="4"/>
        <v>Zimbabwe</v>
      </c>
      <c r="M49" s="20">
        <f t="shared" si="5"/>
        <v>95</v>
      </c>
      <c r="N49" s="24">
        <f t="shared" si="6"/>
        <v>6.3345157762782392E-2</v>
      </c>
      <c r="Q49" s="20">
        <f>VLOOKUP(L49,Data!$C$18:$FI$67,2+Mid!$R$3*2-2)</f>
        <v>6039</v>
      </c>
      <c r="R49" s="24">
        <f>VLOOKUP(L49,Data!$C$18:$FI$67,2+Mid!$R$3*2-1)</f>
        <v>9.7710335695434997E-2</v>
      </c>
    </row>
    <row r="50" spans="3:18" x14ac:dyDescent="0.35">
      <c r="C50" s="19">
        <v>46</v>
      </c>
      <c r="D50" s="18">
        <v>58</v>
      </c>
      <c r="E50" s="5" t="s">
        <v>56</v>
      </c>
      <c r="F50" s="20">
        <f>VLOOKUP($D50,Data!$B$6:$FI$203,2+2*Mid!$M$3-1)</f>
        <v>813</v>
      </c>
      <c r="G50" s="23">
        <f>VLOOKUP($D50,Data!$B$6:$FI$203,2+2*Mid!$M$3)</f>
        <v>0.54210119222254827</v>
      </c>
      <c r="H50" s="20">
        <f t="shared" si="7"/>
        <v>813.00058000000001</v>
      </c>
      <c r="I50" s="23">
        <f t="shared" si="8"/>
        <v>0.54268119222254829</v>
      </c>
      <c r="J50" s="1">
        <f t="shared" si="2"/>
        <v>21</v>
      </c>
      <c r="K50" s="1">
        <f t="shared" si="3"/>
        <v>21</v>
      </c>
      <c r="L50" s="5" t="str">
        <f t="shared" si="4"/>
        <v>France</v>
      </c>
      <c r="M50" s="20">
        <f t="shared" si="5"/>
        <v>87</v>
      </c>
      <c r="N50" s="24">
        <f t="shared" si="6"/>
        <v>5.8010828688021765E-2</v>
      </c>
      <c r="Q50" s="20">
        <f>VLOOKUP(L50,Data!$C$18:$FI$67,2+Mid!$R$3*2-2)</f>
        <v>8073</v>
      </c>
      <c r="R50" s="24">
        <f>VLOOKUP(L50,Data!$C$18:$FI$67,2+Mid!$R$3*2-1)</f>
        <v>0.13062022521431474</v>
      </c>
    </row>
    <row r="51" spans="3:18" x14ac:dyDescent="0.35">
      <c r="C51" s="19">
        <v>47</v>
      </c>
      <c r="D51" s="18">
        <v>59</v>
      </c>
      <c r="E51" s="5" t="s">
        <v>57</v>
      </c>
      <c r="F51" s="20">
        <f>VLOOKUP($D51,Data!$B$6:$FI$203,2+2*Mid!$M$3-1)</f>
        <v>193</v>
      </c>
      <c r="G51" s="23">
        <f>VLOOKUP($D51,Data!$B$6:$FI$203,2+2*Mid!$M$3)</f>
        <v>0.1286906889286</v>
      </c>
      <c r="H51" s="20">
        <f t="shared" si="7"/>
        <v>193.00058999999999</v>
      </c>
      <c r="I51" s="23">
        <f t="shared" si="8"/>
        <v>0.12928068892860001</v>
      </c>
      <c r="J51" s="1">
        <f t="shared" si="2"/>
        <v>42</v>
      </c>
      <c r="K51" s="1">
        <f t="shared" si="3"/>
        <v>42</v>
      </c>
      <c r="L51" s="5" t="str">
        <f t="shared" si="4"/>
        <v>Canada</v>
      </c>
      <c r="M51" s="20">
        <f t="shared" si="5"/>
        <v>82</v>
      </c>
      <c r="N51" s="24">
        <f t="shared" si="6"/>
        <v>5.4676873016296375E-2</v>
      </c>
      <c r="Q51" s="20">
        <f>VLOOKUP(L51,Data!$C$18:$FI$67,2+Mid!$R$3*2-2)</f>
        <v>10438</v>
      </c>
      <c r="R51" s="24">
        <f>VLOOKUP(L51,Data!$C$18:$FI$67,2+Mid!$R$3*2-1)</f>
        <v>0.16888565722618817</v>
      </c>
    </row>
    <row r="52" spans="3:18" x14ac:dyDescent="0.35">
      <c r="C52" s="19">
        <v>48</v>
      </c>
      <c r="D52" s="18">
        <v>60</v>
      </c>
      <c r="E52" s="5" t="s">
        <v>58</v>
      </c>
      <c r="F52" s="20">
        <f>VLOOKUP($D52,Data!$B$6:$FI$203,2+2*Mid!$M$3-1)</f>
        <v>14693</v>
      </c>
      <c r="G52" s="23">
        <f>VLOOKUP($D52,Data!$B$6:$FI$203,2+2*Mid!$M$3)</f>
        <v>9.7971621369322275</v>
      </c>
      <c r="H52" s="20">
        <f t="shared" si="7"/>
        <v>14693.000599999999</v>
      </c>
      <c r="I52" s="23">
        <f t="shared" si="8"/>
        <v>9.7977621369322279</v>
      </c>
      <c r="J52" s="1">
        <f t="shared" si="2"/>
        <v>2</v>
      </c>
      <c r="K52" s="1">
        <f t="shared" si="3"/>
        <v>2</v>
      </c>
      <c r="L52" s="5" t="str">
        <f t="shared" si="4"/>
        <v>Brazil</v>
      </c>
      <c r="M52" s="20">
        <f t="shared" si="5"/>
        <v>46</v>
      </c>
      <c r="N52" s="24">
        <f t="shared" si="6"/>
        <v>3.0672392179873578E-2</v>
      </c>
      <c r="Q52" s="20">
        <f>VLOOKUP(L52,Data!$C$18:$FI$67,2+Mid!$R$3*2-2)</f>
        <v>5874</v>
      </c>
      <c r="R52" s="24">
        <f>VLOOKUP(L52,Data!$C$18:$FI$67,2+Mid!$R$3*2-1)</f>
        <v>9.5040654392281029E-2</v>
      </c>
    </row>
    <row r="53" spans="3:18" x14ac:dyDescent="0.35">
      <c r="C53" s="19">
        <v>49</v>
      </c>
      <c r="D53" s="18">
        <v>61</v>
      </c>
      <c r="E53" s="5" t="s">
        <v>59</v>
      </c>
      <c r="F53" s="20">
        <f>VLOOKUP($D53,Data!$B$6:$FI$203,2+2*Mid!$M$3-1)</f>
        <v>38</v>
      </c>
      <c r="G53" s="23">
        <f>VLOOKUP($D53,Data!$B$6:$FI$203,2+2*Mid!$M$3)</f>
        <v>2.5338063105112954E-2</v>
      </c>
      <c r="H53" s="20">
        <f t="shared" si="7"/>
        <v>38.000610000000002</v>
      </c>
      <c r="I53" s="23">
        <f t="shared" si="8"/>
        <v>2.5948063105112953E-2</v>
      </c>
      <c r="J53" s="1">
        <f t="shared" si="2"/>
        <v>49</v>
      </c>
      <c r="K53" s="1">
        <f t="shared" si="3"/>
        <v>49</v>
      </c>
      <c r="L53" s="5" t="str">
        <f t="shared" si="4"/>
        <v>Wales</v>
      </c>
      <c r="M53" s="20">
        <f t="shared" si="5"/>
        <v>38</v>
      </c>
      <c r="N53" s="24">
        <f t="shared" si="6"/>
        <v>2.5338063105112954E-2</v>
      </c>
      <c r="Q53" s="20">
        <f>VLOOKUP(L53,Data!$C$18:$FI$67,2+Mid!$R$3*2-2)</f>
        <v>4859</v>
      </c>
      <c r="R53" s="24">
        <f>VLOOKUP(L53,Data!$C$18:$FI$67,2+Mid!$R$3*2-1)</f>
        <v>7.8618069406212729E-2</v>
      </c>
    </row>
    <row r="54" spans="3:18" x14ac:dyDescent="0.35">
      <c r="C54" s="19">
        <v>50</v>
      </c>
      <c r="D54" s="18">
        <v>62</v>
      </c>
      <c r="E54" s="5" t="s">
        <v>60</v>
      </c>
      <c r="F54" s="20">
        <f>VLOOKUP($D54,Data!$B$6:$FI$203,2+2*Mid!$M$3-1)</f>
        <v>95</v>
      </c>
      <c r="G54" s="23">
        <f>VLOOKUP($D54,Data!$B$6:$FI$203,2+2*Mid!$M$3)</f>
        <v>6.3345157762782392E-2</v>
      </c>
      <c r="H54" s="20">
        <f t="shared" si="7"/>
        <v>95.000619999999998</v>
      </c>
      <c r="I54" s="23">
        <f t="shared" si="8"/>
        <v>6.3965157762782388E-2</v>
      </c>
      <c r="J54" s="1">
        <f t="shared" si="2"/>
        <v>45</v>
      </c>
      <c r="K54" s="1">
        <f t="shared" si="3"/>
        <v>45</v>
      </c>
      <c r="L54" s="5" t="str">
        <f t="shared" si="4"/>
        <v>Papua New Guinea</v>
      </c>
      <c r="M54" s="20">
        <f t="shared" si="5"/>
        <v>28</v>
      </c>
      <c r="N54" s="24">
        <f t="shared" si="6"/>
        <v>1.8670151761662177E-2</v>
      </c>
      <c r="Q54" s="20">
        <f>VLOOKUP(L54,Data!$C$18:$FI$67,2+Mid!$R$3*2-2)</f>
        <v>2712</v>
      </c>
      <c r="R54" s="24">
        <f>VLOOKUP(L54,Data!$C$18:$FI$67,2+Mid!$R$3*2-1)</f>
        <v>4.3879852691839659E-2</v>
      </c>
    </row>
    <row r="55" spans="3:18" x14ac:dyDescent="0.35">
      <c r="C55" s="19">
        <v>51</v>
      </c>
      <c r="D55" s="18">
        <v>63</v>
      </c>
      <c r="E55" s="5" t="s">
        <v>61</v>
      </c>
      <c r="F55" s="20">
        <f>VLOOKUP($D55,Data!$B$6:$FI$203,2+2*Mid!$M$3-1)</f>
        <v>7761</v>
      </c>
      <c r="G55" s="23"/>
      <c r="H55" s="20"/>
      <c r="I55" s="23"/>
      <c r="J55" s="1"/>
      <c r="K55" s="1"/>
      <c r="L55" s="5"/>
      <c r="M55" s="20"/>
    </row>
    <row r="56" spans="3:18" x14ac:dyDescent="0.35">
      <c r="D56" s="18">
        <v>64</v>
      </c>
      <c r="E56" s="5" t="s">
        <v>62</v>
      </c>
      <c r="F56" s="20">
        <f>VLOOKUP($D56,Data!$B$6:$FI$203,2+2*Mid!$M$3-1)</f>
        <v>8242</v>
      </c>
      <c r="G56" s="23"/>
    </row>
    <row r="57" spans="3:18" x14ac:dyDescent="0.35">
      <c r="D57" s="18">
        <v>65</v>
      </c>
      <c r="E57" s="6" t="s">
        <v>64</v>
      </c>
      <c r="F57" s="20">
        <f>VLOOKUP($D57,Data!$B$6:$FI$203,2+2*Mid!$M$3-1)</f>
        <v>158208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H12" sqref="H12"/>
    </sheetView>
  </sheetViews>
  <sheetFormatPr defaultRowHeight="14.5" x14ac:dyDescent="0.35"/>
  <cols>
    <col min="2" max="2" width="2.08984375" bestFit="1" customWidth="1"/>
    <col min="3" max="3" width="2.81640625" bestFit="1" customWidth="1"/>
    <col min="4" max="4" width="22.36328125" bestFit="1" customWidth="1"/>
    <col min="11" max="11" width="15.36328125" customWidth="1"/>
  </cols>
  <sheetData>
    <row r="2" spans="2:17" x14ac:dyDescent="0.35">
      <c r="E2" s="20"/>
      <c r="F2" s="22"/>
      <c r="I2" s="125" t="s">
        <v>246</v>
      </c>
      <c r="J2" s="125"/>
      <c r="K2" s="27" t="s">
        <v>248</v>
      </c>
      <c r="L2" s="27">
        <f>'Municipal Detail'!E3</f>
        <v>26</v>
      </c>
      <c r="P2" s="26" t="s">
        <v>243</v>
      </c>
      <c r="Q2" s="25">
        <f>'Municipal Detail'!H3</f>
        <v>81</v>
      </c>
    </row>
    <row r="3" spans="2:17" x14ac:dyDescent="0.35">
      <c r="E3" s="28" t="s">
        <v>244</v>
      </c>
      <c r="F3" s="22" t="s">
        <v>245</v>
      </c>
      <c r="G3" s="28" t="s">
        <v>244</v>
      </c>
      <c r="H3" s="22" t="s">
        <v>245</v>
      </c>
      <c r="I3" s="28" t="s">
        <v>244</v>
      </c>
      <c r="J3" s="22" t="s">
        <v>245</v>
      </c>
      <c r="L3" s="28" t="s">
        <v>244</v>
      </c>
      <c r="M3" s="17" t="s">
        <v>245</v>
      </c>
      <c r="P3" s="28" t="s">
        <v>244</v>
      </c>
      <c r="Q3" s="17" t="s">
        <v>245</v>
      </c>
    </row>
    <row r="4" spans="2:17" x14ac:dyDescent="0.35">
      <c r="B4" s="19">
        <v>1</v>
      </c>
      <c r="C4" s="18">
        <v>71</v>
      </c>
      <c r="D4" s="7" t="s">
        <v>68</v>
      </c>
      <c r="E4" s="20">
        <f>VLOOKUP($C4,Data!$B$76:$FI$115,2+2*'Mid2'!$L$2-1)</f>
        <v>79</v>
      </c>
      <c r="F4" s="29">
        <f>VLOOKUP($C4,Data!$B$76:$FI$115,2+2*'Mid2'!$L$2)</f>
        <v>5.3305263726105404E-2</v>
      </c>
      <c r="G4" s="20">
        <f>E4+0.00001*B4</f>
        <v>79.000010000000003</v>
      </c>
      <c r="H4" s="29">
        <f>F4+B4*0.00001</f>
        <v>5.3315263726105407E-2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46362</v>
      </c>
      <c r="M4" s="21">
        <f>VLOOKUP(MATCH($B4,$I$4:$I$43,0),$B$4:$F$43,5)</f>
        <v>31.282767555312645</v>
      </c>
      <c r="N4" s="21"/>
      <c r="P4" s="16">
        <f>VLOOKUP(K4,Data!$C$76:$FI$115,2+'Mid2'!$Q$2*2-2)</f>
        <v>4369804</v>
      </c>
      <c r="Q4" s="21">
        <f>VLOOKUP(K4,Data!$C$76:$FI$115,2+'Mid2'!$Q$2*2-1)</f>
        <v>70.909736457093302</v>
      </c>
    </row>
    <row r="5" spans="2:17" x14ac:dyDescent="0.35">
      <c r="B5" s="19">
        <v>2</v>
      </c>
      <c r="C5" s="18">
        <v>72</v>
      </c>
      <c r="D5" s="7" t="s">
        <v>69</v>
      </c>
      <c r="E5" s="20">
        <f>VLOOKUP($C5,Data!$B$76:$FI$115,2+2*'Mid2'!$L$2-1)</f>
        <v>2522</v>
      </c>
      <c r="F5" s="29">
        <f>VLOOKUP($C5,Data!$B$76:$FI$115,2+2*'Mid2'!$L$2)</f>
        <v>1.701719938192884</v>
      </c>
      <c r="G5" s="20">
        <f t="shared" ref="G5:G43" si="0">E5+0.00001*B5</f>
        <v>2522.0000199999999</v>
      </c>
      <c r="H5" s="29">
        <f t="shared" ref="H5:H43" si="1">F5+B5*0.00001</f>
        <v>1.7017399381928839</v>
      </c>
      <c r="I5" s="16">
        <f t="shared" ref="I5:J43" si="2">RANK(G5,G$4:G$43)</f>
        <v>10</v>
      </c>
      <c r="J5" s="16">
        <f t="shared" si="2"/>
        <v>10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18784</v>
      </c>
      <c r="M5" s="21">
        <f t="shared" ref="M5:M43" si="5">VLOOKUP(MATCH($B5,$I$4:$I$43,0),$B$4:$F$43,5)</f>
        <v>12.674507263685619</v>
      </c>
      <c r="N5" s="21"/>
      <c r="P5" s="16">
        <f>VLOOKUP(K5,Data!$C$76:$FI$115,2+'Mid2'!$Q$2*2-2)</f>
        <v>118801</v>
      </c>
      <c r="Q5" s="21">
        <f>VLOOKUP(K5,Data!$C$76:$FI$115,2+'Mid2'!$Q$2*2-1)</f>
        <v>1.9278090277822852</v>
      </c>
    </row>
    <row r="6" spans="2:17" x14ac:dyDescent="0.35">
      <c r="B6" s="19">
        <v>3</v>
      </c>
      <c r="C6" s="18">
        <v>73</v>
      </c>
      <c r="D6" s="7" t="s">
        <v>70</v>
      </c>
      <c r="E6" s="20">
        <f>VLOOKUP($C6,Data!$B$76:$FI$115,2+2*'Mid2'!$L$2-1)</f>
        <v>10</v>
      </c>
      <c r="F6" s="29">
        <f>VLOOKUP($C6,Data!$B$76:$FI$115,2+2*'Mid2'!$L$2)</f>
        <v>6.7475017374816967E-3</v>
      </c>
      <c r="G6" s="20">
        <f t="shared" si="0"/>
        <v>10.000030000000001</v>
      </c>
      <c r="H6" s="29">
        <f t="shared" si="1"/>
        <v>6.7775017374816964E-3</v>
      </c>
      <c r="I6" s="16">
        <f t="shared" si="2"/>
        <v>40</v>
      </c>
      <c r="J6" s="16">
        <f t="shared" si="2"/>
        <v>40</v>
      </c>
      <c r="K6" s="16" t="str">
        <f t="shared" si="3"/>
        <v>Khmer</v>
      </c>
      <c r="L6" s="20">
        <f t="shared" si="4"/>
        <v>9663</v>
      </c>
      <c r="M6" s="21">
        <f t="shared" si="5"/>
        <v>6.5201109289285641</v>
      </c>
      <c r="N6" s="21"/>
      <c r="P6" s="16">
        <f>VLOOKUP(K6,Data!$C$76:$FI$115,2+'Mid2'!$Q$2*2-2)</f>
        <v>17556</v>
      </c>
      <c r="Q6" s="21">
        <f>VLOOKUP(K6,Data!$C$76:$FI$115,2+'Mid2'!$Q$2*2-1)</f>
        <v>0.28488493608425686</v>
      </c>
    </row>
    <row r="7" spans="2:17" x14ac:dyDescent="0.35">
      <c r="B7" s="19">
        <v>4</v>
      </c>
      <c r="C7" s="18">
        <v>74</v>
      </c>
      <c r="D7" s="8" t="s">
        <v>71</v>
      </c>
      <c r="E7" s="20">
        <f>VLOOKUP($C7,Data!$B$76:$FI$115,2+2*'Mid2'!$L$2-1)</f>
        <v>2057</v>
      </c>
      <c r="F7" s="29">
        <f>VLOOKUP($C7,Data!$B$76:$FI$115,2+2*'Mid2'!$L$2)</f>
        <v>1.3879611073999851</v>
      </c>
      <c r="G7" s="20">
        <f t="shared" si="0"/>
        <v>2057.0000399999999</v>
      </c>
      <c r="H7" s="29">
        <f t="shared" si="1"/>
        <v>1.3880011073999852</v>
      </c>
      <c r="I7" s="16">
        <f t="shared" si="2"/>
        <v>12</v>
      </c>
      <c r="J7" s="16">
        <f t="shared" si="2"/>
        <v>12</v>
      </c>
      <c r="K7" s="16" t="str">
        <f t="shared" si="3"/>
        <v>Mandarin</v>
      </c>
      <c r="L7" s="20">
        <f t="shared" si="4"/>
        <v>6201</v>
      </c>
      <c r="M7" s="21">
        <f t="shared" si="5"/>
        <v>4.1841258274124007</v>
      </c>
      <c r="N7" s="21"/>
      <c r="P7" s="16">
        <f>VLOOKUP(K7,Data!$C$76:$FI$115,2+'Mid2'!$Q$2*2-2)</f>
        <v>221798</v>
      </c>
      <c r="Q7" s="21">
        <f>VLOOKUP(K7,Data!$C$76:$FI$115,2+'Mid2'!$Q$2*2-1)</f>
        <v>3.5991631951250858</v>
      </c>
    </row>
    <row r="8" spans="2:17" x14ac:dyDescent="0.35">
      <c r="B8" s="19">
        <v>5</v>
      </c>
      <c r="C8" s="18">
        <v>75</v>
      </c>
      <c r="D8" s="7" t="s">
        <v>72</v>
      </c>
      <c r="E8" s="20">
        <f>VLOOKUP($C8,Data!$B$76:$FI$115,2+2*'Mid2'!$L$2-1)</f>
        <v>687</v>
      </c>
      <c r="F8" s="29">
        <f>VLOOKUP($C8,Data!$B$76:$FI$115,2+2*'Mid2'!$L$2)</f>
        <v>0.46355336936499264</v>
      </c>
      <c r="G8" s="20">
        <f t="shared" si="0"/>
        <v>687.00004999999999</v>
      </c>
      <c r="H8" s="29">
        <f t="shared" si="1"/>
        <v>0.46360336936499263</v>
      </c>
      <c r="I8" s="16">
        <f t="shared" si="2"/>
        <v>26</v>
      </c>
      <c r="J8" s="16">
        <f t="shared" si="2"/>
        <v>26</v>
      </c>
      <c r="K8" s="16" t="str">
        <f t="shared" si="3"/>
        <v>Punjabi</v>
      </c>
      <c r="L8" s="20">
        <f t="shared" si="4"/>
        <v>5399</v>
      </c>
      <c r="M8" s="21">
        <f t="shared" si="5"/>
        <v>3.6429761880663687</v>
      </c>
      <c r="N8" s="21"/>
      <c r="P8" s="16">
        <f>VLOOKUP(K8,Data!$C$76:$FI$115,2+'Mid2'!$Q$2*2-2)</f>
        <v>104949</v>
      </c>
      <c r="Q8" s="21">
        <f>VLOOKUP(K8,Data!$C$76:$FI$115,2+'Mid2'!$Q$2*2-1)</f>
        <v>1.7030296854127749</v>
      </c>
    </row>
    <row r="9" spans="2:17" x14ac:dyDescent="0.35">
      <c r="B9" s="19">
        <v>6</v>
      </c>
      <c r="C9" s="18">
        <v>76</v>
      </c>
      <c r="D9" s="7" t="s">
        <v>73</v>
      </c>
      <c r="E9" s="20">
        <f>VLOOKUP($C9,Data!$B$76:$FI$115,2+2*'Mid2'!$L$2-1)</f>
        <v>4410</v>
      </c>
      <c r="F9" s="29">
        <f>VLOOKUP($C9,Data!$B$76:$FI$115,2+2*'Mid2'!$L$2)</f>
        <v>2.9756482662294288</v>
      </c>
      <c r="G9" s="20">
        <f t="shared" si="0"/>
        <v>4410.0000600000003</v>
      </c>
      <c r="H9" s="29">
        <f t="shared" si="1"/>
        <v>2.9757082662294287</v>
      </c>
      <c r="I9" s="16">
        <f t="shared" si="2"/>
        <v>6</v>
      </c>
      <c r="J9" s="16">
        <f t="shared" si="2"/>
        <v>6</v>
      </c>
      <c r="K9" s="16" t="str">
        <f t="shared" si="3"/>
        <v>Cantonese</v>
      </c>
      <c r="L9" s="20">
        <f t="shared" si="4"/>
        <v>4410</v>
      </c>
      <c r="M9" s="21">
        <f t="shared" si="5"/>
        <v>2.9756482662294288</v>
      </c>
      <c r="N9" s="21"/>
      <c r="P9" s="16">
        <f>VLOOKUP(K9,Data!$C$76:$FI$115,2+'Mid2'!$Q$2*2-2)</f>
        <v>82432</v>
      </c>
      <c r="Q9" s="21">
        <f>VLOOKUP(K9,Data!$C$76:$FI$115,2+'Mid2'!$Q$2*2-1)</f>
        <v>1.3376415499713752</v>
      </c>
    </row>
    <row r="10" spans="2:17" x14ac:dyDescent="0.35">
      <c r="B10" s="19">
        <v>7</v>
      </c>
      <c r="C10" s="18">
        <v>77</v>
      </c>
      <c r="D10" s="7" t="s">
        <v>74</v>
      </c>
      <c r="E10" s="20">
        <f>VLOOKUP($C10,Data!$B$76:$FI$115,2+2*'Mid2'!$L$2-1)</f>
        <v>1434</v>
      </c>
      <c r="F10" s="29">
        <f>VLOOKUP($C10,Data!$B$76:$FI$115,2+2*'Mid2'!$L$2)</f>
        <v>0.96759174915487545</v>
      </c>
      <c r="G10" s="20">
        <f t="shared" si="0"/>
        <v>1434.0000700000001</v>
      </c>
      <c r="H10" s="29">
        <f t="shared" si="1"/>
        <v>0.96766174915487546</v>
      </c>
      <c r="I10" s="16">
        <f t="shared" si="2"/>
        <v>17</v>
      </c>
      <c r="J10" s="16">
        <f t="shared" si="2"/>
        <v>17</v>
      </c>
      <c r="K10" s="16" t="str">
        <f t="shared" si="3"/>
        <v>Sinhalese</v>
      </c>
      <c r="L10" s="20">
        <f t="shared" si="4"/>
        <v>3907</v>
      </c>
      <c r="M10" s="21">
        <f t="shared" si="5"/>
        <v>2.6362489288340991</v>
      </c>
      <c r="N10" s="21"/>
      <c r="P10" s="16">
        <f>VLOOKUP(K10,Data!$C$76:$FI$115,2+'Mid2'!$Q$2*2-2)</f>
        <v>49501</v>
      </c>
      <c r="Q10" s="21">
        <f>VLOOKUP(K10,Data!$C$76:$FI$115,2+'Mid2'!$Q$2*2-1)</f>
        <v>0.80326322744969247</v>
      </c>
    </row>
    <row r="11" spans="2:17" x14ac:dyDescent="0.35">
      <c r="B11" s="19">
        <v>8</v>
      </c>
      <c r="C11" s="18">
        <v>78</v>
      </c>
      <c r="D11" s="7" t="s">
        <v>75</v>
      </c>
      <c r="E11" s="20">
        <f>VLOOKUP($C11,Data!$B$76:$FI$115,2+2*'Mid2'!$L$2-1)</f>
        <v>681</v>
      </c>
      <c r="F11" s="29">
        <f>VLOOKUP($C11,Data!$B$76:$FI$115,2+2*'Mid2'!$L$2)</f>
        <v>0.45950486832250353</v>
      </c>
      <c r="G11" s="20">
        <f t="shared" si="0"/>
        <v>681.00008000000003</v>
      </c>
      <c r="H11" s="29">
        <f t="shared" si="1"/>
        <v>0.45958486832250356</v>
      </c>
      <c r="I11" s="16">
        <f t="shared" si="2"/>
        <v>27</v>
      </c>
      <c r="J11" s="16">
        <f>RANK(H11,H$4:H$43)</f>
        <v>27</v>
      </c>
      <c r="K11" s="16" t="str">
        <f t="shared" si="3"/>
        <v>Greek</v>
      </c>
      <c r="L11" s="20">
        <f t="shared" si="4"/>
        <v>3509</v>
      </c>
      <c r="M11" s="21">
        <f t="shared" si="5"/>
        <v>2.3676983596823278</v>
      </c>
      <c r="N11" s="21"/>
      <c r="P11" s="16">
        <f>VLOOKUP(K11,Data!$C$76:$FI$115,2+'Mid2'!$Q$2*2-2)</f>
        <v>107158</v>
      </c>
      <c r="Q11" s="21">
        <f>VLOOKUP(K11,Data!$C$76:$FI$115,2+'Mid2'!$Q$2*2-1)</f>
        <v>1.7388755969991339</v>
      </c>
    </row>
    <row r="12" spans="2:17" x14ac:dyDescent="0.35">
      <c r="B12" s="19">
        <v>9</v>
      </c>
      <c r="C12" s="18">
        <v>79</v>
      </c>
      <c r="D12" s="9" t="s">
        <v>76</v>
      </c>
      <c r="E12" s="20">
        <f>VLOOKUP($C12,Data!$B$76:$FI$115,2+2*'Mid2'!$L$2-1)</f>
        <v>46362</v>
      </c>
      <c r="F12" s="29">
        <f>VLOOKUP($C12,Data!$B$76:$FI$115,2+2*'Mid2'!$L$2)</f>
        <v>31.282767555312645</v>
      </c>
      <c r="G12" s="20">
        <f t="shared" si="0"/>
        <v>46362.000090000001</v>
      </c>
      <c r="H12" s="29">
        <f t="shared" si="1"/>
        <v>31.282857555312646</v>
      </c>
      <c r="I12" s="16">
        <f t="shared" si="2"/>
        <v>1</v>
      </c>
      <c r="J12" s="16">
        <f t="shared" si="2"/>
        <v>1</v>
      </c>
      <c r="K12" s="16" t="str">
        <f t="shared" si="3"/>
        <v>Tamil</v>
      </c>
      <c r="L12" s="20">
        <f t="shared" si="4"/>
        <v>2797</v>
      </c>
      <c r="M12" s="21">
        <f t="shared" si="5"/>
        <v>1.8872762359736308</v>
      </c>
      <c r="N12" s="21"/>
      <c r="P12" s="16">
        <f>VLOOKUP(K12,Data!$C$76:$FI$115,2+'Mid2'!$Q$2*2-2)</f>
        <v>34123</v>
      </c>
      <c r="Q12" s="21">
        <f>VLOOKUP(K12,Data!$C$76:$FI$115,2+'Mid2'!$Q$2*2-1)</f>
        <v>0.55372115937588839</v>
      </c>
    </row>
    <row r="13" spans="2:17" x14ac:dyDescent="0.35">
      <c r="B13" s="19">
        <v>10</v>
      </c>
      <c r="C13" s="18">
        <v>80</v>
      </c>
      <c r="D13" s="10" t="s">
        <v>77</v>
      </c>
      <c r="E13" s="20">
        <f>VLOOKUP($C13,Data!$B$76:$FI$115,2+2*'Mid2'!$L$2-1)</f>
        <v>940</v>
      </c>
      <c r="F13" s="29">
        <f>VLOOKUP($C13,Data!$B$76:$FI$115,2+2*'Mid2'!$L$2)</f>
        <v>0.63426516332327953</v>
      </c>
      <c r="G13" s="20">
        <f t="shared" si="0"/>
        <v>940.00009999999997</v>
      </c>
      <c r="H13" s="29">
        <f t="shared" si="1"/>
        <v>0.63436516332327952</v>
      </c>
      <c r="I13" s="16">
        <f t="shared" si="2"/>
        <v>21</v>
      </c>
      <c r="J13" s="16">
        <f t="shared" si="2"/>
        <v>21</v>
      </c>
      <c r="K13" s="16" t="str">
        <f t="shared" si="3"/>
        <v>Arabic</v>
      </c>
      <c r="L13" s="20">
        <f t="shared" si="4"/>
        <v>2522</v>
      </c>
      <c r="M13" s="21">
        <f t="shared" si="5"/>
        <v>1.701719938192884</v>
      </c>
      <c r="N13" s="21"/>
      <c r="P13" s="16">
        <f>VLOOKUP(K13,Data!$C$76:$FI$115,2+'Mid2'!$Q$2*2-2)</f>
        <v>91441</v>
      </c>
      <c r="Q13" s="21">
        <f>VLOOKUP(K13,Data!$C$76:$FI$115,2+'Mid2'!$Q$2*2-1)</f>
        <v>1.4838325040146123</v>
      </c>
    </row>
    <row r="14" spans="2:17" x14ac:dyDescent="0.35">
      <c r="B14" s="19">
        <v>11</v>
      </c>
      <c r="C14" s="18">
        <v>81</v>
      </c>
      <c r="D14" s="7" t="s">
        <v>78</v>
      </c>
      <c r="E14" s="20">
        <f>VLOOKUP($C14,Data!$B$76:$FI$115,2+2*'Mid2'!$L$2-1)</f>
        <v>716</v>
      </c>
      <c r="F14" s="29">
        <f>VLOOKUP($C14,Data!$B$76:$FI$115,2+2*'Mid2'!$L$2)</f>
        <v>0.48312112440368948</v>
      </c>
      <c r="G14" s="20">
        <f t="shared" si="0"/>
        <v>716.00010999999995</v>
      </c>
      <c r="H14" s="29">
        <f t="shared" si="1"/>
        <v>0.48323112440368948</v>
      </c>
      <c r="I14" s="16">
        <f t="shared" si="2"/>
        <v>25</v>
      </c>
      <c r="J14" s="16">
        <f t="shared" si="2"/>
        <v>25</v>
      </c>
      <c r="K14" s="16" t="str">
        <f t="shared" si="3"/>
        <v>Hindi</v>
      </c>
      <c r="L14" s="20">
        <f t="shared" si="4"/>
        <v>2256</v>
      </c>
      <c r="M14" s="21">
        <f t="shared" si="5"/>
        <v>1.522236391975871</v>
      </c>
      <c r="N14" s="21"/>
      <c r="P14" s="16">
        <f>VLOOKUP(K14,Data!$C$76:$FI$115,2+'Mid2'!$Q$2*2-2)</f>
        <v>66930</v>
      </c>
      <c r="Q14" s="21">
        <f>VLOOKUP(K14,Data!$C$76:$FI$115,2+'Mid2'!$Q$2*2-1)</f>
        <v>1.0860873075939459</v>
      </c>
    </row>
    <row r="15" spans="2:17" x14ac:dyDescent="0.35">
      <c r="B15" s="19">
        <v>12</v>
      </c>
      <c r="C15" s="18">
        <v>82</v>
      </c>
      <c r="D15" s="7" t="s">
        <v>79</v>
      </c>
      <c r="E15" s="20">
        <f>VLOOKUP($C15,Data!$B$76:$FI$115,2+2*'Mid2'!$L$2-1)</f>
        <v>194</v>
      </c>
      <c r="F15" s="29">
        <f>VLOOKUP($C15,Data!$B$76:$FI$115,2+2*'Mid2'!$L$2)</f>
        <v>0.13090153370714494</v>
      </c>
      <c r="G15" s="20">
        <f t="shared" si="0"/>
        <v>194.00012000000001</v>
      </c>
      <c r="H15" s="29">
        <f t="shared" si="1"/>
        <v>0.13102153370714495</v>
      </c>
      <c r="I15" s="16">
        <f t="shared" si="2"/>
        <v>36</v>
      </c>
      <c r="J15" s="16">
        <f t="shared" si="2"/>
        <v>36</v>
      </c>
      <c r="K15" s="16" t="str">
        <f t="shared" si="3"/>
        <v>Austronesian - Other</v>
      </c>
      <c r="L15" s="20">
        <f t="shared" si="4"/>
        <v>2057</v>
      </c>
      <c r="M15" s="31">
        <f t="shared" si="5"/>
        <v>1.3879611073999851</v>
      </c>
      <c r="N15" s="31"/>
      <c r="P15" s="16">
        <f>VLOOKUP(K15,Data!$C$76:$FI$115,2+'Mid2'!$Q$2*2-2)</f>
        <v>12967</v>
      </c>
      <c r="Q15" s="21">
        <f>VLOOKUP(K15,Data!$C$76:$FI$115,2+'Mid2'!$Q$2*2-1)</f>
        <v>0.21041825963799038</v>
      </c>
    </row>
    <row r="16" spans="2:17" x14ac:dyDescent="0.35">
      <c r="B16" s="19">
        <v>13</v>
      </c>
      <c r="C16" s="18">
        <v>83</v>
      </c>
      <c r="D16" s="7" t="s">
        <v>80</v>
      </c>
      <c r="E16" s="20">
        <f>VLOOKUP($C16,Data!$B$76:$FI$115,2+2*'Mid2'!$L$2-1)</f>
        <v>3509</v>
      </c>
      <c r="F16" s="29">
        <f>VLOOKUP($C16,Data!$B$76:$FI$115,2+2*'Mid2'!$L$2)</f>
        <v>2.3676983596823278</v>
      </c>
      <c r="G16" s="20">
        <f t="shared" si="0"/>
        <v>3509.0001299999999</v>
      </c>
      <c r="H16" s="29">
        <f t="shared" si="1"/>
        <v>2.3678283596823277</v>
      </c>
      <c r="I16" s="16">
        <f t="shared" si="2"/>
        <v>8</v>
      </c>
      <c r="J16" s="16">
        <f t="shared" si="2"/>
        <v>8</v>
      </c>
      <c r="K16" s="16" t="str">
        <f t="shared" si="3"/>
        <v>Serbian</v>
      </c>
      <c r="L16" s="20">
        <f t="shared" si="4"/>
        <v>2027</v>
      </c>
      <c r="M16" s="21">
        <f t="shared" si="5"/>
        <v>1.36771860218754</v>
      </c>
      <c r="N16" s="21"/>
      <c r="P16" s="16">
        <f>VLOOKUP(K16,Data!$C$76:$FI$115,2+'Mid2'!$Q$2*2-2)</f>
        <v>17833</v>
      </c>
      <c r="Q16" s="21">
        <f>VLOOKUP(K16,Data!$C$76:$FI$115,2+'Mid2'!$Q$2*2-1)</f>
        <v>0.28937987384316205</v>
      </c>
    </row>
    <row r="17" spans="2:17" x14ac:dyDescent="0.35">
      <c r="B17" s="19">
        <v>14</v>
      </c>
      <c r="C17" s="18">
        <v>84</v>
      </c>
      <c r="D17" s="7" t="s">
        <v>81</v>
      </c>
      <c r="E17" s="20">
        <f>VLOOKUP($C17,Data!$B$76:$FI$115,2+2*'Mid2'!$L$2-1)</f>
        <v>786</v>
      </c>
      <c r="F17" s="29">
        <f>VLOOKUP($C17,Data!$B$76:$FI$115,2+2*'Mid2'!$L$2)</f>
        <v>0.53035363656606138</v>
      </c>
      <c r="G17" s="20">
        <f t="shared" si="0"/>
        <v>786.00013999999999</v>
      </c>
      <c r="H17" s="29">
        <f t="shared" si="1"/>
        <v>0.53049363656606141</v>
      </c>
      <c r="I17" s="16">
        <f t="shared" si="2"/>
        <v>24</v>
      </c>
      <c r="J17" s="16">
        <f t="shared" si="2"/>
        <v>24</v>
      </c>
      <c r="K17" s="16" t="str">
        <f t="shared" si="3"/>
        <v>Italian</v>
      </c>
      <c r="L17" s="20">
        <f t="shared" si="4"/>
        <v>1877</v>
      </c>
      <c r="M17" s="21">
        <f t="shared" si="5"/>
        <v>1.2665060761253146</v>
      </c>
      <c r="N17" s="21"/>
      <c r="P17" s="16">
        <f>VLOOKUP(K17,Data!$C$76:$FI$115,2+'Mid2'!$Q$2*2-2)</f>
        <v>92320</v>
      </c>
      <c r="Q17" s="21">
        <f>VLOOKUP(K17,Data!$C$76:$FI$115,2+'Mid2'!$Q$2*2-1)</f>
        <v>1.4980962234733763</v>
      </c>
    </row>
    <row r="18" spans="2:17" x14ac:dyDescent="0.35">
      <c r="B18" s="19">
        <v>15</v>
      </c>
      <c r="C18" s="18">
        <v>85</v>
      </c>
      <c r="D18" s="7" t="s">
        <v>82</v>
      </c>
      <c r="E18" s="20">
        <f>VLOOKUP($C18,Data!$B$76:$FI$115,2+2*'Mid2'!$L$2-1)</f>
        <v>2256</v>
      </c>
      <c r="F18" s="29">
        <f>VLOOKUP($C18,Data!$B$76:$FI$115,2+2*'Mid2'!$L$2)</f>
        <v>1.522236391975871</v>
      </c>
      <c r="G18" s="20">
        <f t="shared" si="0"/>
        <v>2256.0001499999998</v>
      </c>
      <c r="H18" s="29">
        <f t="shared" si="1"/>
        <v>1.5223863919758711</v>
      </c>
      <c r="I18" s="16">
        <f t="shared" si="2"/>
        <v>11</v>
      </c>
      <c r="J18" s="16">
        <f t="shared" si="2"/>
        <v>11</v>
      </c>
      <c r="K18" s="16" t="str">
        <f t="shared" si="3"/>
        <v>Urdu</v>
      </c>
      <c r="L18" s="20">
        <f t="shared" si="4"/>
        <v>1715</v>
      </c>
      <c r="M18" s="21">
        <f t="shared" si="5"/>
        <v>1.157196547978111</v>
      </c>
      <c r="N18" s="21"/>
      <c r="P18" s="16">
        <f>VLOOKUP(K18,Data!$C$76:$FI$115,2+'Mid2'!$Q$2*2-2)</f>
        <v>38084</v>
      </c>
      <c r="Q18" s="21">
        <f>VLOOKUP(K18,Data!$C$76:$FI$115,2+'Mid2'!$Q$2*2-1)</f>
        <v>0.61799714660701976</v>
      </c>
    </row>
    <row r="19" spans="2:17" x14ac:dyDescent="0.35">
      <c r="B19" s="19">
        <v>16</v>
      </c>
      <c r="C19" s="18">
        <v>86</v>
      </c>
      <c r="D19" s="7" t="s">
        <v>83</v>
      </c>
      <c r="E19" s="20">
        <f>VLOOKUP($C19,Data!$B$76:$FI$115,2+2*'Mid2'!$L$2-1)</f>
        <v>373</v>
      </c>
      <c r="F19" s="29">
        <f>VLOOKUP($C19,Data!$B$76:$FI$115,2+2*'Mid2'!$L$2)</f>
        <v>0.25168181480806734</v>
      </c>
      <c r="G19" s="20">
        <f t="shared" si="0"/>
        <v>373.00015999999999</v>
      </c>
      <c r="H19" s="29">
        <f t="shared" si="1"/>
        <v>0.25184181480806733</v>
      </c>
      <c r="I19" s="16">
        <f t="shared" si="2"/>
        <v>33</v>
      </c>
      <c r="J19" s="16">
        <f t="shared" si="2"/>
        <v>33</v>
      </c>
      <c r="K19" s="16" t="str">
        <f t="shared" si="3"/>
        <v>Turkish</v>
      </c>
      <c r="L19" s="20">
        <f t="shared" si="4"/>
        <v>1518</v>
      </c>
      <c r="M19" s="21">
        <f t="shared" si="5"/>
        <v>1.0242707637497217</v>
      </c>
      <c r="N19" s="21"/>
      <c r="P19" s="16">
        <f>VLOOKUP(K19,Data!$C$76:$FI$115,2+'Mid2'!$Q$2*2-2)</f>
        <v>34864</v>
      </c>
      <c r="Q19" s="21">
        <f>VLOOKUP(K19,Data!$C$76:$FI$115,2+'Mid2'!$Q$2*2-1)</f>
        <v>0.56574552356126284</v>
      </c>
    </row>
    <row r="20" spans="2:17" x14ac:dyDescent="0.35">
      <c r="B20" s="19">
        <v>17</v>
      </c>
      <c r="C20" s="18">
        <v>87</v>
      </c>
      <c r="D20" s="10" t="s">
        <v>84</v>
      </c>
      <c r="E20" s="20">
        <f>VLOOKUP($C20,Data!$B$76:$FI$115,2+2*'Mid2'!$L$2-1)</f>
        <v>811</v>
      </c>
      <c r="F20" s="29">
        <f>VLOOKUP($C20,Data!$B$76:$FI$115,2+2*'Mid2'!$L$2)</f>
        <v>0.54722239090976565</v>
      </c>
      <c r="G20" s="20">
        <f t="shared" si="0"/>
        <v>811.00017000000003</v>
      </c>
      <c r="H20" s="29">
        <f t="shared" si="1"/>
        <v>0.54739239090976566</v>
      </c>
      <c r="I20" s="16">
        <f t="shared" si="2"/>
        <v>22</v>
      </c>
      <c r="J20" s="16">
        <f t="shared" si="2"/>
        <v>22</v>
      </c>
      <c r="K20" s="16" t="str">
        <f t="shared" si="3"/>
        <v>Chinese Ls other</v>
      </c>
      <c r="L20" s="20">
        <f t="shared" si="4"/>
        <v>1434</v>
      </c>
      <c r="M20" s="21">
        <f t="shared" si="5"/>
        <v>0.96759174915487545</v>
      </c>
      <c r="N20" s="21"/>
      <c r="P20" s="16">
        <f>VLOOKUP(K20,Data!$C$76:$FI$115,2+'Mid2'!$Q$2*2-2)</f>
        <v>15766</v>
      </c>
      <c r="Q20" s="21">
        <f>VLOOKUP(K20,Data!$C$76:$FI$115,2+'Mid2'!$Q$2*2-1)</f>
        <v>0.25583822637869641</v>
      </c>
    </row>
    <row r="21" spans="2:17" x14ac:dyDescent="0.35">
      <c r="B21" s="19">
        <v>18</v>
      </c>
      <c r="C21" s="18">
        <v>88</v>
      </c>
      <c r="D21" s="10" t="s">
        <v>85</v>
      </c>
      <c r="E21" s="20">
        <f>VLOOKUP($C21,Data!$B$76:$FI$115,2+2*'Mid2'!$L$2-1)</f>
        <v>1877</v>
      </c>
      <c r="F21" s="29">
        <f>VLOOKUP($C21,Data!$B$76:$FI$115,2+2*'Mid2'!$L$2)</f>
        <v>1.2665060761253146</v>
      </c>
      <c r="G21" s="20">
        <f t="shared" si="0"/>
        <v>1877.00018</v>
      </c>
      <c r="H21" s="29">
        <f t="shared" si="1"/>
        <v>1.2666860761253147</v>
      </c>
      <c r="I21" s="16">
        <f t="shared" si="2"/>
        <v>14</v>
      </c>
      <c r="J21" s="16">
        <f t="shared" si="2"/>
        <v>14</v>
      </c>
      <c r="K21" s="16" t="str">
        <f t="shared" si="3"/>
        <v>Spanish</v>
      </c>
      <c r="L21" s="20">
        <f t="shared" si="4"/>
        <v>1361</v>
      </c>
      <c r="M21" s="21">
        <f t="shared" si="5"/>
        <v>0.918334986471259</v>
      </c>
      <c r="N21" s="21"/>
      <c r="P21" s="16">
        <f>VLOOKUP(K21,Data!$C$76:$FI$115,2+'Mid2'!$Q$2*2-2)</f>
        <v>43181</v>
      </c>
      <c r="Q21" s="21">
        <f>VLOOKUP(K21,Data!$C$76:$FI$115,2+'Mid2'!$Q$2*2-1)</f>
        <v>0.7007072468133001</v>
      </c>
    </row>
    <row r="22" spans="2:17" x14ac:dyDescent="0.35">
      <c r="B22" s="19">
        <v>19</v>
      </c>
      <c r="C22" s="18">
        <v>89</v>
      </c>
      <c r="D22" s="10" t="s">
        <v>86</v>
      </c>
      <c r="E22" s="20">
        <f>VLOOKUP($C22,Data!$B$76:$FI$115,2+2*'Mid2'!$L$2-1)</f>
        <v>186</v>
      </c>
      <c r="F22" s="29">
        <f>VLOOKUP($C22,Data!$B$76:$FI$115,2+2*'Mid2'!$L$2)</f>
        <v>0.12550353231715958</v>
      </c>
      <c r="G22" s="20">
        <f t="shared" si="0"/>
        <v>186.00019</v>
      </c>
      <c r="H22" s="29">
        <f t="shared" si="1"/>
        <v>0.12569353231715957</v>
      </c>
      <c r="I22" s="16">
        <f t="shared" si="2"/>
        <v>37</v>
      </c>
      <c r="J22" s="16">
        <f t="shared" si="2"/>
        <v>37</v>
      </c>
      <c r="K22" s="16" t="str">
        <f t="shared" si="3"/>
        <v>Tagalog</v>
      </c>
      <c r="L22" s="20">
        <f t="shared" si="4"/>
        <v>1152</v>
      </c>
      <c r="M22" s="21">
        <f t="shared" si="5"/>
        <v>0.77731220015789149</v>
      </c>
      <c r="N22" s="21"/>
      <c r="P22" s="16">
        <f>VLOOKUP(K22,Data!$C$76:$FI$115,2+'Mid2'!$Q$2*2-2)</f>
        <v>29044</v>
      </c>
      <c r="Q22" s="21">
        <f>VLOOKUP(K22,Data!$C$76:$FI$115,2+'Mid2'!$Q$2*2-1)</f>
        <v>0.47130314898787629</v>
      </c>
    </row>
    <row r="23" spans="2:17" x14ac:dyDescent="0.35">
      <c r="B23" s="19">
        <v>20</v>
      </c>
      <c r="C23" s="18">
        <v>90</v>
      </c>
      <c r="D23" s="10" t="s">
        <v>87</v>
      </c>
      <c r="E23" s="20">
        <f>VLOOKUP($C23,Data!$B$76:$FI$115,2+2*'Mid2'!$L$2-1)</f>
        <v>9663</v>
      </c>
      <c r="F23" s="29">
        <f>VLOOKUP($C23,Data!$B$76:$FI$115,2+2*'Mid2'!$L$2)</f>
        <v>6.5201109289285641</v>
      </c>
      <c r="G23" s="20">
        <f t="shared" si="0"/>
        <v>9663.0002000000004</v>
      </c>
      <c r="H23" s="29">
        <f t="shared" si="1"/>
        <v>6.5203109289285646</v>
      </c>
      <c r="I23" s="16">
        <f t="shared" si="2"/>
        <v>3</v>
      </c>
      <c r="J23" s="16">
        <f t="shared" si="2"/>
        <v>3</v>
      </c>
      <c r="K23" s="16" t="str">
        <f t="shared" si="3"/>
        <v>Malayalam</v>
      </c>
      <c r="L23" s="20">
        <f t="shared" si="4"/>
        <v>1056</v>
      </c>
      <c r="M23" s="21">
        <f t="shared" si="5"/>
        <v>0.71253618347806724</v>
      </c>
      <c r="N23" s="21"/>
      <c r="P23" s="16">
        <f>VLOOKUP(K23,Data!$C$76:$FI$115,2+'Mid2'!$Q$2*2-2)</f>
        <v>25342</v>
      </c>
      <c r="Q23" s="21">
        <f>VLOOKUP(K23,Data!$C$76:$FI$115,2+'Mid2'!$Q$2*2-1)</f>
        <v>0.41123000969738199</v>
      </c>
    </row>
    <row r="24" spans="2:17" x14ac:dyDescent="0.35">
      <c r="B24" s="19">
        <v>21</v>
      </c>
      <c r="C24" s="18">
        <v>91</v>
      </c>
      <c r="D24" s="10" t="s">
        <v>88</v>
      </c>
      <c r="E24" s="20">
        <f>VLOOKUP($C24,Data!$B$76:$FI$115,2+2*'Mid2'!$L$2-1)</f>
        <v>630</v>
      </c>
      <c r="F24" s="29">
        <f>VLOOKUP($C24,Data!$B$76:$FI$115,2+2*'Mid2'!$L$2)</f>
        <v>0.42509260946134692</v>
      </c>
      <c r="G24" s="20">
        <f t="shared" si="0"/>
        <v>630.00021000000004</v>
      </c>
      <c r="H24" s="29">
        <f t="shared" si="1"/>
        <v>0.4253026094613469</v>
      </c>
      <c r="I24" s="16">
        <f t="shared" si="2"/>
        <v>30</v>
      </c>
      <c r="J24" s="16">
        <f t="shared" si="2"/>
        <v>30</v>
      </c>
      <c r="K24" s="16" t="str">
        <f t="shared" si="3"/>
        <v>Filipino</v>
      </c>
      <c r="L24" s="20">
        <f t="shared" si="4"/>
        <v>940</v>
      </c>
      <c r="M24" s="21">
        <f t="shared" si="5"/>
        <v>0.63426516332327953</v>
      </c>
      <c r="N24" s="21"/>
      <c r="P24" s="16">
        <f>VLOOKUP(K24,Data!$C$76:$FI$115,2+'Mid2'!$Q$2*2-2)</f>
        <v>23611</v>
      </c>
      <c r="Q24" s="21">
        <f>VLOOKUP(K24,Data!$C$76:$FI$115,2+'Mid2'!$Q$2*2-1)</f>
        <v>0.38314070550725615</v>
      </c>
    </row>
    <row r="25" spans="2:17" x14ac:dyDescent="0.35">
      <c r="B25" s="19">
        <v>22</v>
      </c>
      <c r="C25" s="18">
        <v>92</v>
      </c>
      <c r="D25" s="10" t="s">
        <v>89</v>
      </c>
      <c r="E25" s="20">
        <f>VLOOKUP($C25,Data!$B$76:$FI$115,2+2*'Mid2'!$L$2-1)</f>
        <v>303</v>
      </c>
      <c r="F25" s="29">
        <f>VLOOKUP($C25,Data!$B$76:$FI$115,2+2*'Mid2'!$L$2)</f>
        <v>0.20444930264569544</v>
      </c>
      <c r="G25" s="20">
        <f t="shared" si="0"/>
        <v>303.00022000000001</v>
      </c>
      <c r="H25" s="29">
        <f t="shared" si="1"/>
        <v>0.20466930264569544</v>
      </c>
      <c r="I25" s="16">
        <f t="shared" si="2"/>
        <v>35</v>
      </c>
      <c r="J25" s="16">
        <f t="shared" si="2"/>
        <v>35</v>
      </c>
      <c r="K25" s="16" t="str">
        <f t="shared" si="3"/>
        <v>Indonesian</v>
      </c>
      <c r="L25" s="20">
        <f t="shared" si="4"/>
        <v>811</v>
      </c>
      <c r="M25" s="21">
        <f t="shared" si="5"/>
        <v>0.54722239090976565</v>
      </c>
      <c r="N25" s="21"/>
      <c r="P25" s="16">
        <f>VLOOKUP(K25,Data!$C$76:$FI$115,2+'Mid2'!$Q$2*2-2)</f>
        <v>17877</v>
      </c>
      <c r="Q25" s="21">
        <f>VLOOKUP(K25,Data!$C$76:$FI$115,2+'Mid2'!$Q$2*2-1)</f>
        <v>0.29009387117670654</v>
      </c>
    </row>
    <row r="26" spans="2:17" x14ac:dyDescent="0.35">
      <c r="B26" s="19">
        <v>23</v>
      </c>
      <c r="C26" s="18">
        <v>93</v>
      </c>
      <c r="D26" s="10" t="s">
        <v>90</v>
      </c>
      <c r="E26" s="20">
        <f>VLOOKUP($C26,Data!$B$76:$FI$115,2+2*'Mid2'!$L$2-1)</f>
        <v>1056</v>
      </c>
      <c r="F26" s="29">
        <f>VLOOKUP($C26,Data!$B$76:$FI$115,2+2*'Mid2'!$L$2)</f>
        <v>0.71253618347806724</v>
      </c>
      <c r="G26" s="20">
        <f t="shared" si="0"/>
        <v>1056.0002300000001</v>
      </c>
      <c r="H26" s="29">
        <f t="shared" si="1"/>
        <v>0.71276618347806719</v>
      </c>
      <c r="I26" s="16">
        <f t="shared" si="2"/>
        <v>20</v>
      </c>
      <c r="J26" s="16">
        <f t="shared" si="2"/>
        <v>20</v>
      </c>
      <c r="K26" s="16" t="str">
        <f t="shared" si="3"/>
        <v>Persian</v>
      </c>
      <c r="L26" s="20">
        <f t="shared" si="4"/>
        <v>809</v>
      </c>
      <c r="M26" s="21">
        <f t="shared" si="5"/>
        <v>0.5458728905622694</v>
      </c>
      <c r="N26" s="21"/>
      <c r="P26" s="16">
        <f>VLOOKUP(K26,Data!$C$76:$FI$115,2+'Mid2'!$Q$2*2-2)</f>
        <v>22398</v>
      </c>
      <c r="Q26" s="21">
        <f>VLOOKUP(K26,Data!$C$76:$FI$115,2+'Mid2'!$Q$2*2-1)</f>
        <v>0.3634570971984043</v>
      </c>
    </row>
    <row r="27" spans="2:17" x14ac:dyDescent="0.35">
      <c r="B27" s="19">
        <v>24</v>
      </c>
      <c r="C27" s="18">
        <v>94</v>
      </c>
      <c r="D27" s="7" t="s">
        <v>91</v>
      </c>
      <c r="E27" s="20">
        <f>VLOOKUP($C27,Data!$B$76:$FI$115,2+2*'Mid2'!$L$2-1)</f>
        <v>6201</v>
      </c>
      <c r="F27" s="29">
        <f>VLOOKUP($C27,Data!$B$76:$FI$115,2+2*'Mid2'!$L$2)</f>
        <v>4.1841258274124007</v>
      </c>
      <c r="G27" s="20">
        <f t="shared" si="0"/>
        <v>6201.0002400000003</v>
      </c>
      <c r="H27" s="29">
        <f t="shared" si="1"/>
        <v>4.1843658274124005</v>
      </c>
      <c r="I27" s="16">
        <f t="shared" si="2"/>
        <v>4</v>
      </c>
      <c r="J27" s="16">
        <f t="shared" si="2"/>
        <v>4</v>
      </c>
      <c r="K27" s="16" t="str">
        <f t="shared" si="3"/>
        <v>Gujarati</v>
      </c>
      <c r="L27" s="20">
        <f t="shared" si="4"/>
        <v>786</v>
      </c>
      <c r="M27" s="21">
        <f t="shared" si="5"/>
        <v>0.53035363656606138</v>
      </c>
      <c r="N27" s="21"/>
      <c r="P27" s="16">
        <f>VLOOKUP(K27,Data!$C$76:$FI$115,2+'Mid2'!$Q$2*2-2)</f>
        <v>24181</v>
      </c>
      <c r="Q27" s="21">
        <f>VLOOKUP(K27,Data!$C$76:$FI$115,2+'Mid2'!$Q$2*2-1)</f>
        <v>0.39239021641908267</v>
      </c>
    </row>
    <row r="28" spans="2:17" x14ac:dyDescent="0.35">
      <c r="B28" s="19">
        <v>25</v>
      </c>
      <c r="C28" s="18">
        <v>95</v>
      </c>
      <c r="D28" s="7" t="s">
        <v>92</v>
      </c>
      <c r="E28" s="20">
        <f>VLOOKUP($C28,Data!$B$76:$FI$115,2+2*'Mid2'!$L$2-1)</f>
        <v>311</v>
      </c>
      <c r="F28" s="29">
        <f>VLOOKUP($C28,Data!$B$76:$FI$115,2+2*'Mid2'!$L$2)</f>
        <v>0.20984730403568078</v>
      </c>
      <c r="G28" s="20">
        <f t="shared" si="0"/>
        <v>311.00024999999999</v>
      </c>
      <c r="H28" s="29">
        <f t="shared" si="1"/>
        <v>0.21009730403568078</v>
      </c>
      <c r="I28" s="16">
        <f t="shared" si="2"/>
        <v>34</v>
      </c>
      <c r="J28" s="16">
        <f t="shared" si="2"/>
        <v>34</v>
      </c>
      <c r="K28" s="16" t="str">
        <f t="shared" si="3"/>
        <v>French</v>
      </c>
      <c r="L28" s="20">
        <f t="shared" si="4"/>
        <v>716</v>
      </c>
      <c r="M28" s="21">
        <f t="shared" si="5"/>
        <v>0.48312112440368948</v>
      </c>
      <c r="N28" s="21"/>
      <c r="P28" s="16">
        <f>VLOOKUP(K28,Data!$C$76:$FI$115,2+'Mid2'!$Q$2*2-2)</f>
        <v>18543</v>
      </c>
      <c r="Q28" s="21">
        <f>VLOOKUP(K28,Data!$C$76:$FI$115,2+'Mid2'!$Q$2*2-1)</f>
        <v>0.30090119445263014</v>
      </c>
    </row>
    <row r="29" spans="2:17" x14ac:dyDescent="0.35">
      <c r="B29" s="19">
        <v>26</v>
      </c>
      <c r="C29" s="18">
        <v>96</v>
      </c>
      <c r="D29" s="10" t="s">
        <v>93</v>
      </c>
      <c r="E29" s="20">
        <f>VLOOKUP($C29,Data!$B$76:$FI$115,2+2*'Mid2'!$L$2-1)</f>
        <v>809</v>
      </c>
      <c r="F29" s="29">
        <f>VLOOKUP($C29,Data!$B$76:$FI$115,2+2*'Mid2'!$L$2)</f>
        <v>0.5458728905622694</v>
      </c>
      <c r="G29" s="20">
        <f t="shared" si="0"/>
        <v>809.00026000000003</v>
      </c>
      <c r="H29" s="29">
        <f t="shared" si="1"/>
        <v>0.54613289056226944</v>
      </c>
      <c r="I29" s="16">
        <f t="shared" si="2"/>
        <v>23</v>
      </c>
      <c r="J29" s="16">
        <f t="shared" si="2"/>
        <v>23</v>
      </c>
      <c r="K29" s="16" t="str">
        <f t="shared" si="3"/>
        <v>Bengali</v>
      </c>
      <c r="L29" s="20">
        <f t="shared" si="4"/>
        <v>687</v>
      </c>
      <c r="M29" s="21">
        <f t="shared" si="5"/>
        <v>0.46355336936499264</v>
      </c>
      <c r="N29" s="21"/>
      <c r="P29" s="16">
        <f>VLOOKUP(K29,Data!$C$76:$FI$115,2+'Mid2'!$Q$2*2-2)</f>
        <v>15123</v>
      </c>
      <c r="Q29" s="21">
        <f>VLOOKUP(K29,Data!$C$76:$FI$115,2+'Mid2'!$Q$2*2-1)</f>
        <v>0.24540412898167102</v>
      </c>
    </row>
    <row r="30" spans="2:17" x14ac:dyDescent="0.35">
      <c r="B30" s="19">
        <v>27</v>
      </c>
      <c r="C30" s="18">
        <v>97</v>
      </c>
      <c r="D30" s="10" t="s">
        <v>94</v>
      </c>
      <c r="E30" s="20">
        <f>VLOOKUP($C30,Data!$B$76:$FI$115,2+2*'Mid2'!$L$2-1)</f>
        <v>631</v>
      </c>
      <c r="F30" s="29">
        <f>VLOOKUP($C30,Data!$B$76:$FI$115,2+2*'Mid2'!$L$2)</f>
        <v>0.42576735963509516</v>
      </c>
      <c r="G30" s="20">
        <f t="shared" si="0"/>
        <v>631.00027</v>
      </c>
      <c r="H30" s="29">
        <f t="shared" si="1"/>
        <v>0.42603735963509515</v>
      </c>
      <c r="I30" s="16">
        <f t="shared" si="2"/>
        <v>29</v>
      </c>
      <c r="J30" s="16">
        <f t="shared" si="2"/>
        <v>29</v>
      </c>
      <c r="K30" s="16" t="str">
        <f t="shared" si="3"/>
        <v>Croatian</v>
      </c>
      <c r="L30" s="20">
        <f t="shared" si="4"/>
        <v>681</v>
      </c>
      <c r="M30" s="21">
        <f t="shared" si="5"/>
        <v>0.45950486832250353</v>
      </c>
      <c r="N30" s="21"/>
      <c r="P30" s="16">
        <f>VLOOKUP(K30,Data!$C$76:$FI$115,2+'Mid2'!$Q$2*2-2)</f>
        <v>19258</v>
      </c>
      <c r="Q30" s="21">
        <f>VLOOKUP(K30,Data!$C$76:$FI$115,2+'Mid2'!$Q$2*2-1)</f>
        <v>0.31250365112272832</v>
      </c>
    </row>
    <row r="31" spans="2:17" x14ac:dyDescent="0.35">
      <c r="B31" s="19">
        <v>28</v>
      </c>
      <c r="C31" s="18">
        <v>98</v>
      </c>
      <c r="D31" s="10" t="s">
        <v>95</v>
      </c>
      <c r="E31" s="20">
        <f>VLOOKUP($C31,Data!$B$76:$FI$115,2+2*'Mid2'!$L$2-1)</f>
        <v>184</v>
      </c>
      <c r="F31" s="29">
        <f>VLOOKUP($C31,Data!$B$76:$FI$115,2+2*'Mid2'!$L$2)</f>
        <v>0.12415403196966324</v>
      </c>
      <c r="G31" s="20">
        <f t="shared" si="0"/>
        <v>184.00028</v>
      </c>
      <c r="H31" s="29">
        <f t="shared" si="1"/>
        <v>0.12443403196966324</v>
      </c>
      <c r="I31" s="16">
        <f t="shared" si="2"/>
        <v>38</v>
      </c>
      <c r="J31" s="16">
        <f t="shared" si="2"/>
        <v>38</v>
      </c>
      <c r="K31" s="16" t="str">
        <f t="shared" si="3"/>
        <v>Thai</v>
      </c>
      <c r="L31" s="20">
        <f t="shared" si="4"/>
        <v>657</v>
      </c>
      <c r="M31" s="21">
        <f t="shared" si="5"/>
        <v>0.4433108641525475</v>
      </c>
      <c r="N31" s="21"/>
      <c r="P31" s="16">
        <f>VLOOKUP(K31,Data!$C$76:$FI$115,2+'Mid2'!$Q$2*2-2)</f>
        <v>14724</v>
      </c>
      <c r="Q31" s="21">
        <f>VLOOKUP(K31,Data!$C$76:$FI$115,2+'Mid2'!$Q$2*2-1)</f>
        <v>0.23892947134339249</v>
      </c>
    </row>
    <row r="32" spans="2:17" x14ac:dyDescent="0.35">
      <c r="B32" s="19">
        <v>29</v>
      </c>
      <c r="C32" s="18">
        <v>99</v>
      </c>
      <c r="D32" s="7" t="s">
        <v>96</v>
      </c>
      <c r="E32" s="20">
        <f>VLOOKUP($C32,Data!$B$76:$FI$115,2+2*'Mid2'!$L$2-1)</f>
        <v>5399</v>
      </c>
      <c r="F32" s="29">
        <f>VLOOKUP($C32,Data!$B$76:$FI$115,2+2*'Mid2'!$L$2)</f>
        <v>3.6429761880663687</v>
      </c>
      <c r="G32" s="20">
        <f t="shared" si="0"/>
        <v>5399.0002899999999</v>
      </c>
      <c r="H32" s="29">
        <f t="shared" si="1"/>
        <v>3.6432661880663688</v>
      </c>
      <c r="I32" s="16">
        <f t="shared" si="2"/>
        <v>5</v>
      </c>
      <c r="J32" s="16">
        <f t="shared" si="2"/>
        <v>5</v>
      </c>
      <c r="K32" s="16" t="str">
        <f t="shared" si="3"/>
        <v>Polish</v>
      </c>
      <c r="L32" s="20">
        <f t="shared" si="4"/>
        <v>631</v>
      </c>
      <c r="M32" s="21">
        <f t="shared" si="5"/>
        <v>0.42576735963509516</v>
      </c>
      <c r="N32" s="21"/>
      <c r="P32" s="16">
        <f>VLOOKUP(K32,Data!$C$76:$FI$115,2+'Mid2'!$Q$2*2-2)</f>
        <v>13670</v>
      </c>
      <c r="Q32" s="21">
        <f>VLOOKUP(K32,Data!$C$76:$FI$115,2+'Mid2'!$Q$2*2-1)</f>
        <v>0.22182598976257642</v>
      </c>
    </row>
    <row r="33" spans="2:17" x14ac:dyDescent="0.35">
      <c r="B33" s="19">
        <v>30</v>
      </c>
      <c r="C33" s="18">
        <v>100</v>
      </c>
      <c r="D33" s="10" t="s">
        <v>97</v>
      </c>
      <c r="E33" s="20">
        <f>VLOOKUP($C33,Data!$B$76:$FI$115,2+2*'Mid2'!$L$2-1)</f>
        <v>474</v>
      </c>
      <c r="F33" s="29">
        <f>VLOOKUP($C33,Data!$B$76:$FI$115,2+2*'Mid2'!$L$2)</f>
        <v>0.31983158235663245</v>
      </c>
      <c r="G33" s="20">
        <f t="shared" si="0"/>
        <v>474.00029999999998</v>
      </c>
      <c r="H33" s="29">
        <f t="shared" si="1"/>
        <v>0.32013158235663247</v>
      </c>
      <c r="I33" s="16">
        <f t="shared" si="2"/>
        <v>32</v>
      </c>
      <c r="J33" s="16">
        <f t="shared" si="2"/>
        <v>32</v>
      </c>
      <c r="K33" s="16" t="str">
        <f t="shared" si="3"/>
        <v>Korean</v>
      </c>
      <c r="L33" s="20">
        <f t="shared" si="4"/>
        <v>630</v>
      </c>
      <c r="M33" s="21">
        <f t="shared" si="5"/>
        <v>0.42509260946134692</v>
      </c>
      <c r="N33" s="21"/>
      <c r="P33" s="16">
        <f>VLOOKUP(K33,Data!$C$76:$FI$115,2+'Mid2'!$Q$2*2-2)</f>
        <v>16802</v>
      </c>
      <c r="Q33" s="21">
        <f>VLOOKUP(K33,Data!$C$76:$FI$115,2+'Mid2'!$Q$2*2-1)</f>
        <v>0.27264961814124422</v>
      </c>
    </row>
    <row r="34" spans="2:17" x14ac:dyDescent="0.35">
      <c r="B34" s="19">
        <v>31</v>
      </c>
      <c r="C34" s="18">
        <v>101</v>
      </c>
      <c r="D34" s="10" t="s">
        <v>98</v>
      </c>
      <c r="E34" s="20">
        <f>VLOOKUP($C34,Data!$B$76:$FI$115,2+2*'Mid2'!$L$2-1)</f>
        <v>507</v>
      </c>
      <c r="F34" s="29">
        <f>VLOOKUP($C34,Data!$B$76:$FI$115,2+2*'Mid2'!$L$2)</f>
        <v>0.34209833809032208</v>
      </c>
      <c r="G34" s="20">
        <f t="shared" si="0"/>
        <v>507.00031000000001</v>
      </c>
      <c r="H34" s="29">
        <f t="shared" si="1"/>
        <v>0.34240833809032206</v>
      </c>
      <c r="I34" s="16">
        <f t="shared" si="2"/>
        <v>31</v>
      </c>
      <c r="J34" s="16">
        <f t="shared" si="2"/>
        <v>31</v>
      </c>
      <c r="K34" s="16" t="str">
        <f t="shared" si="3"/>
        <v>Samoan</v>
      </c>
      <c r="L34" s="20">
        <f t="shared" si="4"/>
        <v>507</v>
      </c>
      <c r="M34" s="21">
        <f t="shared" si="5"/>
        <v>0.34209833809032208</v>
      </c>
      <c r="N34" s="21"/>
      <c r="P34" s="16">
        <f>VLOOKUP(K34,Data!$C$76:$FI$115,2+'Mid2'!$Q$2*2-2)</f>
        <v>13171</v>
      </c>
      <c r="Q34" s="21">
        <f>VLOOKUP(K34,Data!$C$76:$FI$115,2+'Mid2'!$Q$2*2-1)</f>
        <v>0.2137286109116967</v>
      </c>
    </row>
    <row r="35" spans="2:17" x14ac:dyDescent="0.35">
      <c r="B35" s="19">
        <v>32</v>
      </c>
      <c r="C35" s="18">
        <v>102</v>
      </c>
      <c r="D35" s="10" t="s">
        <v>99</v>
      </c>
      <c r="E35" s="20">
        <f>VLOOKUP($C35,Data!$B$76:$FI$115,2+2*'Mid2'!$L$2-1)</f>
        <v>2027</v>
      </c>
      <c r="F35" s="29">
        <f>VLOOKUP($C35,Data!$B$76:$FI$115,2+2*'Mid2'!$L$2)</f>
        <v>1.36771860218754</v>
      </c>
      <c r="G35" s="20">
        <f t="shared" si="0"/>
        <v>2027.0003200000001</v>
      </c>
      <c r="H35" s="29">
        <f t="shared" si="1"/>
        <v>1.3680386021875401</v>
      </c>
      <c r="I35" s="16">
        <f t="shared" si="2"/>
        <v>13</v>
      </c>
      <c r="J35" s="16">
        <f t="shared" si="2"/>
        <v>13</v>
      </c>
      <c r="K35" s="16" t="str">
        <f t="shared" si="3"/>
        <v>Russian</v>
      </c>
      <c r="L35" s="20">
        <f t="shared" si="4"/>
        <v>474</v>
      </c>
      <c r="M35" s="21">
        <f t="shared" si="5"/>
        <v>0.31983158235663245</v>
      </c>
      <c r="N35" s="21"/>
      <c r="P35" s="16">
        <f>VLOOKUP(K35,Data!$C$76:$FI$115,2+'Mid2'!$Q$2*2-2)</f>
        <v>18205</v>
      </c>
      <c r="Q35" s="21">
        <f>VLOOKUP(K35,Data!$C$76:$FI$115,2+'Mid2'!$Q$2*2-1)</f>
        <v>0.2954163967540383</v>
      </c>
    </row>
    <row r="36" spans="2:17" x14ac:dyDescent="0.35">
      <c r="B36" s="19">
        <v>33</v>
      </c>
      <c r="C36" s="18">
        <v>103</v>
      </c>
      <c r="D36" s="7" t="s">
        <v>100</v>
      </c>
      <c r="E36" s="20">
        <f>VLOOKUP($C36,Data!$B$76:$FI$115,2+2*'Mid2'!$L$2-1)</f>
        <v>3907</v>
      </c>
      <c r="F36" s="29">
        <f>VLOOKUP($C36,Data!$B$76:$FI$115,2+2*'Mid2'!$L$2)</f>
        <v>2.6362489288340991</v>
      </c>
      <c r="G36" s="20">
        <f t="shared" si="0"/>
        <v>3907.0003299999998</v>
      </c>
      <c r="H36" s="29">
        <f t="shared" si="1"/>
        <v>2.6365789288340991</v>
      </c>
      <c r="I36" s="16">
        <f t="shared" si="2"/>
        <v>7</v>
      </c>
      <c r="J36" s="16">
        <f t="shared" si="2"/>
        <v>7</v>
      </c>
      <c r="K36" s="16" t="str">
        <f t="shared" si="3"/>
        <v>Indo-Aryan - other</v>
      </c>
      <c r="L36" s="20">
        <f t="shared" si="4"/>
        <v>373</v>
      </c>
      <c r="M36" s="21">
        <f t="shared" si="5"/>
        <v>0.25168181480806734</v>
      </c>
      <c r="N36" s="21"/>
      <c r="P36" s="16">
        <f>VLOOKUP(K36,Data!$C$76:$FI$115,2+'Mid2'!$Q$2*2-2)</f>
        <v>12367</v>
      </c>
      <c r="Q36" s="21">
        <f>VLOOKUP(K36,Data!$C$76:$FI$115,2+'Mid2'!$Q$2*2-1)</f>
        <v>0.20068193236238352</v>
      </c>
    </row>
    <row r="37" spans="2:17" x14ac:dyDescent="0.35">
      <c r="B37" s="19">
        <v>34</v>
      </c>
      <c r="C37" s="18">
        <v>104</v>
      </c>
      <c r="D37" s="10" t="s">
        <v>101</v>
      </c>
      <c r="E37" s="20">
        <f>VLOOKUP($C37,Data!$B$76:$FI$115,2+2*'Mid2'!$L$2-1)</f>
        <v>1361</v>
      </c>
      <c r="F37" s="29">
        <f>VLOOKUP($C37,Data!$B$76:$FI$115,2+2*'Mid2'!$L$2)</f>
        <v>0.918334986471259</v>
      </c>
      <c r="G37" s="20">
        <f t="shared" si="0"/>
        <v>1361.0003400000001</v>
      </c>
      <c r="H37" s="29">
        <f t="shared" si="1"/>
        <v>0.918674986471259</v>
      </c>
      <c r="I37" s="16">
        <f t="shared" si="2"/>
        <v>18</v>
      </c>
      <c r="J37" s="16">
        <f t="shared" si="2"/>
        <v>18</v>
      </c>
      <c r="K37" s="16" t="str">
        <f t="shared" si="3"/>
        <v>Nepali</v>
      </c>
      <c r="L37" s="20">
        <f t="shared" si="4"/>
        <v>311</v>
      </c>
      <c r="M37" s="21">
        <f t="shared" si="5"/>
        <v>0.20984730403568078</v>
      </c>
      <c r="N37" s="21"/>
      <c r="P37" s="16">
        <f>VLOOKUP(K37,Data!$C$76:$FI$115,2+'Mid2'!$Q$2*2-2)</f>
        <v>21955</v>
      </c>
      <c r="Q37" s="21">
        <f>VLOOKUP(K37,Data!$C$76:$FI$115,2+'Mid2'!$Q$2*2-1)</f>
        <v>0.35626844222658122</v>
      </c>
    </row>
    <row r="38" spans="2:17" x14ac:dyDescent="0.35">
      <c r="B38" s="19">
        <v>35</v>
      </c>
      <c r="C38" s="18">
        <v>105</v>
      </c>
      <c r="D38" s="10" t="s">
        <v>102</v>
      </c>
      <c r="E38" s="20">
        <f>VLOOKUP($C38,Data!$B$76:$FI$115,2+2*'Mid2'!$L$2-1)</f>
        <v>1152</v>
      </c>
      <c r="F38" s="29">
        <f>VLOOKUP($C38,Data!$B$76:$FI$115,2+2*'Mid2'!$L$2)</f>
        <v>0.77731220015789149</v>
      </c>
      <c r="G38" s="20">
        <f t="shared" si="0"/>
        <v>1152.00035</v>
      </c>
      <c r="H38" s="29">
        <f t="shared" si="1"/>
        <v>0.77766220015789145</v>
      </c>
      <c r="I38" s="16">
        <f t="shared" si="2"/>
        <v>19</v>
      </c>
      <c r="J38" s="16">
        <f t="shared" si="2"/>
        <v>19</v>
      </c>
      <c r="K38" s="16" t="str">
        <f t="shared" si="3"/>
        <v>Macedonian</v>
      </c>
      <c r="L38" s="20">
        <f t="shared" si="4"/>
        <v>303</v>
      </c>
      <c r="M38" s="21">
        <f t="shared" si="5"/>
        <v>0.20444930264569544</v>
      </c>
      <c r="N38" s="21"/>
      <c r="P38" s="16">
        <f>VLOOKUP(K38,Data!$C$76:$FI$115,2+'Mid2'!$Q$2*2-2)</f>
        <v>29356</v>
      </c>
      <c r="Q38" s="21">
        <f>VLOOKUP(K38,Data!$C$76:$FI$115,2+'Mid2'!$Q$2*2-1)</f>
        <v>0.47636603917119191</v>
      </c>
    </row>
    <row r="39" spans="2:17" x14ac:dyDescent="0.35">
      <c r="B39" s="19">
        <v>36</v>
      </c>
      <c r="C39" s="18">
        <v>106</v>
      </c>
      <c r="D39" s="10" t="s">
        <v>103</v>
      </c>
      <c r="E39" s="20">
        <f>VLOOKUP($C39,Data!$B$76:$FI$115,2+2*'Mid2'!$L$2-1)</f>
        <v>2797</v>
      </c>
      <c r="F39" s="29">
        <f>VLOOKUP($C39,Data!$B$76:$FI$115,2+2*'Mid2'!$L$2)</f>
        <v>1.8872762359736308</v>
      </c>
      <c r="G39" s="20">
        <f t="shared" si="0"/>
        <v>2797.00036</v>
      </c>
      <c r="H39" s="29">
        <f t="shared" si="1"/>
        <v>1.8876362359736307</v>
      </c>
      <c r="I39" s="16">
        <f t="shared" si="2"/>
        <v>9</v>
      </c>
      <c r="J39" s="16">
        <f t="shared" si="2"/>
        <v>9</v>
      </c>
      <c r="K39" s="16" t="str">
        <f t="shared" si="3"/>
        <v>German</v>
      </c>
      <c r="L39" s="20">
        <f t="shared" si="4"/>
        <v>194</v>
      </c>
      <c r="M39" s="21">
        <f t="shared" si="5"/>
        <v>0.13090153370714494</v>
      </c>
      <c r="N39" s="21"/>
      <c r="P39" s="16">
        <f>VLOOKUP(K39,Data!$C$76:$FI$115,2+'Mid2'!$Q$2*2-2)</f>
        <v>16515</v>
      </c>
      <c r="Q39" s="21">
        <f>VLOOKUP(K39,Data!$C$76:$FI$115,2+'Mid2'!$Q$2*2-1)</f>
        <v>0.26799240826107895</v>
      </c>
    </row>
    <row r="40" spans="2:17" x14ac:dyDescent="0.35">
      <c r="B40" s="19">
        <v>37</v>
      </c>
      <c r="C40" s="18">
        <v>107</v>
      </c>
      <c r="D40" s="10" t="s">
        <v>104</v>
      </c>
      <c r="E40" s="20">
        <f>VLOOKUP($C40,Data!$B$76:$FI$115,2+2*'Mid2'!$L$2-1)</f>
        <v>657</v>
      </c>
      <c r="F40" s="29">
        <f>VLOOKUP($C40,Data!$B$76:$FI$115,2+2*'Mid2'!$L$2)</f>
        <v>0.4433108641525475</v>
      </c>
      <c r="G40" s="20">
        <f t="shared" si="0"/>
        <v>657.00036999999998</v>
      </c>
      <c r="H40" s="29">
        <f t="shared" si="1"/>
        <v>0.44368086415254748</v>
      </c>
      <c r="I40" s="16">
        <f t="shared" si="2"/>
        <v>28</v>
      </c>
      <c r="J40" s="16">
        <f t="shared" si="2"/>
        <v>28</v>
      </c>
      <c r="K40" s="16" t="str">
        <f t="shared" si="3"/>
        <v>Japanese</v>
      </c>
      <c r="L40" s="20">
        <f t="shared" si="4"/>
        <v>186</v>
      </c>
      <c r="M40" s="21">
        <f t="shared" si="5"/>
        <v>0.12550353231715958</v>
      </c>
      <c r="N40" s="21"/>
      <c r="P40" s="16">
        <f>VLOOKUP(K40,Data!$C$76:$FI$115,2+'Mid2'!$Q$2*2-2)</f>
        <v>12352</v>
      </c>
      <c r="Q40" s="21">
        <f>VLOOKUP(K40,Data!$C$76:$FI$115,2+'Mid2'!$Q$2*2-1)</f>
        <v>0.20043852418049332</v>
      </c>
    </row>
    <row r="41" spans="2:17" x14ac:dyDescent="0.35">
      <c r="B41" s="19">
        <v>38</v>
      </c>
      <c r="C41" s="18">
        <v>108</v>
      </c>
      <c r="D41" s="10" t="s">
        <v>105</v>
      </c>
      <c r="E41" s="20">
        <f>VLOOKUP($C41,Data!$B$76:$FI$115,2+2*'Mid2'!$L$2-1)</f>
        <v>1518</v>
      </c>
      <c r="F41" s="29">
        <f>VLOOKUP($C41,Data!$B$76:$FI$115,2+2*'Mid2'!$L$2)</f>
        <v>1.0242707637497217</v>
      </c>
      <c r="G41" s="20">
        <f t="shared" si="0"/>
        <v>1518.00038</v>
      </c>
      <c r="H41" s="29">
        <f t="shared" si="1"/>
        <v>1.0246507637497217</v>
      </c>
      <c r="I41" s="16">
        <f t="shared" si="2"/>
        <v>16</v>
      </c>
      <c r="J41" s="16">
        <f t="shared" si="2"/>
        <v>16</v>
      </c>
      <c r="K41" s="16" t="str">
        <f t="shared" si="3"/>
        <v>Portuguese</v>
      </c>
      <c r="L41" s="20">
        <f t="shared" si="4"/>
        <v>184</v>
      </c>
      <c r="M41" s="21">
        <f t="shared" si="5"/>
        <v>0.12415403196966324</v>
      </c>
      <c r="N41" s="21"/>
      <c r="P41" s="16">
        <f>VLOOKUP(K41,Data!$C$76:$FI$115,2+'Mid2'!$Q$2*2-2)</f>
        <v>9214</v>
      </c>
      <c r="Q41" s="21">
        <f>VLOOKUP(K41,Data!$C$76:$FI$115,2+'Mid2'!$Q$2*2-1)</f>
        <v>0.14951753252906941</v>
      </c>
    </row>
    <row r="42" spans="2:17" x14ac:dyDescent="0.35">
      <c r="B42" s="19">
        <v>39</v>
      </c>
      <c r="C42" s="18">
        <v>109</v>
      </c>
      <c r="D42" s="7" t="s">
        <v>106</v>
      </c>
      <c r="E42" s="20">
        <f>VLOOKUP($C42,Data!$B$76:$FI$115,2+2*'Mid2'!$L$2-1)</f>
        <v>1715</v>
      </c>
      <c r="F42" s="29">
        <f>VLOOKUP($C42,Data!$B$76:$FI$115,2+2*'Mid2'!$L$2)</f>
        <v>1.157196547978111</v>
      </c>
      <c r="G42" s="20">
        <f t="shared" si="0"/>
        <v>1715.0003899999999</v>
      </c>
      <c r="H42" s="29">
        <f t="shared" si="1"/>
        <v>1.1575865479781109</v>
      </c>
      <c r="I42" s="16">
        <f t="shared" si="2"/>
        <v>15</v>
      </c>
      <c r="J42" s="16">
        <f t="shared" si="2"/>
        <v>15</v>
      </c>
      <c r="K42" s="16" t="str">
        <f t="shared" si="3"/>
        <v>Afrikaans</v>
      </c>
      <c r="L42" s="20">
        <f t="shared" si="4"/>
        <v>79</v>
      </c>
      <c r="M42" s="21">
        <f t="shared" si="5"/>
        <v>5.3305263726105404E-2</v>
      </c>
      <c r="N42" s="21"/>
      <c r="P42" s="16">
        <f>VLOOKUP(K42,Data!$C$76:$FI$115,2+'Mid2'!$Q$2*2-2)</f>
        <v>6039</v>
      </c>
      <c r="Q42" s="21">
        <f>VLOOKUP(K42,Data!$C$76:$FI$115,2+'Mid2'!$Q$2*2-1)</f>
        <v>9.7996134028983092E-2</v>
      </c>
    </row>
    <row r="43" spans="2:17" x14ac:dyDescent="0.35">
      <c r="B43" s="19">
        <v>40</v>
      </c>
      <c r="C43" s="18">
        <v>110</v>
      </c>
      <c r="D43" s="10" t="s">
        <v>107</v>
      </c>
      <c r="E43" s="20">
        <f>VLOOKUP($C43,Data!$B$76:$FI$115,2+2*'Mid2'!$L$2-1)</f>
        <v>18784</v>
      </c>
      <c r="F43" s="29">
        <f>VLOOKUP($C43,Data!$B$76:$FI$115,2+2*'Mid2'!$L$2)</f>
        <v>12.674507263685619</v>
      </c>
      <c r="G43" s="20">
        <f t="shared" si="0"/>
        <v>18784.000400000001</v>
      </c>
      <c r="H43" s="29">
        <f t="shared" si="1"/>
        <v>12.67490726368562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10</v>
      </c>
      <c r="M43" s="21">
        <f t="shared" si="5"/>
        <v>6.7475017374816967E-3</v>
      </c>
      <c r="N43" s="21"/>
      <c r="P43" s="16">
        <f>VLOOKUP(K43,Data!$C$76:$FI$115,2+'Mid2'!$Q$2*2-2)</f>
        <v>1143</v>
      </c>
      <c r="Q43" s="21">
        <f>VLOOKUP(K43,Data!$C$76:$FI$115,2+'Mid2'!$Q$2*2-1)</f>
        <v>1.8547703460031078E-2</v>
      </c>
    </row>
  </sheetData>
  <mergeCells count="1"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D6A70-603F-4B2D-8012-F26D5DA97C53}">
  <dimension ref="C1:K16"/>
  <sheetViews>
    <sheetView workbookViewId="0">
      <selection activeCell="G22" sqref="G22"/>
    </sheetView>
  </sheetViews>
  <sheetFormatPr defaultRowHeight="14.5" x14ac:dyDescent="0.35"/>
  <cols>
    <col min="2" max="2" width="3.453125" customWidth="1"/>
    <col min="3" max="4" width="5.6328125" customWidth="1"/>
    <col min="5" max="5" width="29.90625" bestFit="1" customWidth="1"/>
    <col min="12" max="12" width="14" customWidth="1"/>
    <col min="16" max="16" width="9.90625" customWidth="1"/>
  </cols>
  <sheetData>
    <row r="1" spans="3:11" x14ac:dyDescent="0.35">
      <c r="E1" s="27" t="s">
        <v>273</v>
      </c>
    </row>
    <row r="4" spans="3:11" x14ac:dyDescent="0.35">
      <c r="H4" s="23" t="s">
        <v>244</v>
      </c>
      <c r="I4" s="17" t="s">
        <v>246</v>
      </c>
      <c r="J4" s="17"/>
      <c r="K4" s="100"/>
    </row>
    <row r="5" spans="3:11" x14ac:dyDescent="0.35">
      <c r="C5">
        <v>1</v>
      </c>
      <c r="D5" s="101">
        <v>137</v>
      </c>
      <c r="E5" s="60" t="s">
        <v>125</v>
      </c>
      <c r="F5" s="3">
        <f>VLOOKUP(D5,'Municipal Detail'!$C$141:$F$152,3)</f>
        <v>9583</v>
      </c>
      <c r="G5" s="102">
        <f>VLOOKUP(D5,'Municipal Detail'!$C$141:$F$152,4)</f>
        <v>6.5695031911757642</v>
      </c>
      <c r="H5" s="102">
        <f>G5+0.000001*D5</f>
        <v>6.5696401911757638</v>
      </c>
      <c r="I5" s="17">
        <f>RANK(H5,$H$5:$H$14)</f>
        <v>3</v>
      </c>
      <c r="J5" s="1" t="str">
        <f>VLOOKUP(MATCH(C5,$I$5:$I$15,0),$C$5:$H$15,3)</f>
        <v xml:space="preserve">Asthma </v>
      </c>
      <c r="K5" s="102">
        <f>VLOOKUP(MATCH(C5,$I$5:$I$15,0),$C$5:$H$15,5)</f>
        <v>6.9657437050544653</v>
      </c>
    </row>
    <row r="6" spans="3:11" x14ac:dyDescent="0.35">
      <c r="C6">
        <v>2</v>
      </c>
      <c r="D6" s="101">
        <v>138</v>
      </c>
      <c r="E6" s="87" t="s">
        <v>126</v>
      </c>
      <c r="F6" s="3">
        <f>VLOOKUP(D6,'Municipal Detail'!$C$141:$F$152,3)</f>
        <v>10161</v>
      </c>
      <c r="G6" s="102">
        <f>VLOOKUP(D6,'Municipal Detail'!$C$141:$F$152,4)</f>
        <v>6.9657437050544653</v>
      </c>
      <c r="H6" s="102">
        <f t="shared" ref="H6:H14" si="0">G6+0.000001*D6</f>
        <v>6.965881705054465</v>
      </c>
      <c r="I6" s="17">
        <f t="shared" ref="I6:I14" si="1">RANK(H6,$H$5:$H$14)</f>
        <v>1</v>
      </c>
      <c r="J6" s="1" t="str">
        <f t="shared" ref="J6:J14" si="2">VLOOKUP(MATCH(C6,$I$5:$I$15,0),$C$5:$H$15,3)</f>
        <v>Diabetes</v>
      </c>
      <c r="K6" s="102">
        <f t="shared" ref="K6:K14" si="3">VLOOKUP(MATCH(C6,$I$5:$I$15,0),$C$5:$H$15,5)</f>
        <v>6.6188618711052918</v>
      </c>
    </row>
    <row r="7" spans="3:11" x14ac:dyDescent="0.35">
      <c r="C7">
        <v>3</v>
      </c>
      <c r="D7" s="101">
        <v>139</v>
      </c>
      <c r="E7" s="87" t="s">
        <v>286</v>
      </c>
      <c r="F7" s="3">
        <f>VLOOKUP(D7,'Municipal Detail'!$C$141:$F$152,3)</f>
        <v>3002</v>
      </c>
      <c r="G7" s="102">
        <f>VLOOKUP(D7,'Municipal Detail'!$C$141:$F$152,4)</f>
        <v>2.0579827381727691</v>
      </c>
      <c r="H7" s="102">
        <f t="shared" si="0"/>
        <v>2.058121738172769</v>
      </c>
      <c r="I7" s="17">
        <f t="shared" si="1"/>
        <v>6</v>
      </c>
      <c r="J7" s="1" t="str">
        <f t="shared" si="2"/>
        <v xml:space="preserve">Arthritis </v>
      </c>
      <c r="K7" s="102">
        <f t="shared" si="3"/>
        <v>6.5695031911757642</v>
      </c>
    </row>
    <row r="8" spans="3:11" x14ac:dyDescent="0.35">
      <c r="C8">
        <v>4</v>
      </c>
      <c r="D8" s="101">
        <v>140</v>
      </c>
      <c r="E8" s="87" t="s">
        <v>287</v>
      </c>
      <c r="F8" s="3">
        <f>VLOOKUP(D8,'Municipal Detail'!$C$141:$F$152,3)</f>
        <v>1327</v>
      </c>
      <c r="G8" s="102">
        <f>VLOOKUP(D8,'Municipal Detail'!$C$141:$F$152,4)</f>
        <v>0.90970789259002816</v>
      </c>
      <c r="H8" s="102">
        <f t="shared" si="0"/>
        <v>0.90984789259002818</v>
      </c>
      <c r="I8" s="17">
        <f t="shared" si="1"/>
        <v>10</v>
      </c>
      <c r="J8" s="1" t="str">
        <f t="shared" si="2"/>
        <v>Mental health</v>
      </c>
      <c r="K8" s="102">
        <f t="shared" si="3"/>
        <v>6.514660213476291</v>
      </c>
    </row>
    <row r="9" spans="3:11" x14ac:dyDescent="0.35">
      <c r="C9">
        <v>5</v>
      </c>
      <c r="D9" s="101">
        <v>141</v>
      </c>
      <c r="E9" s="87" t="s">
        <v>290</v>
      </c>
      <c r="F9" s="3">
        <f>VLOOKUP(D9,'Municipal Detail'!$C$141:$F$152,3)</f>
        <v>9655</v>
      </c>
      <c r="G9" s="102">
        <f>VLOOKUP(D9,'Municipal Detail'!$C$141:$F$152,4)</f>
        <v>6.6188618711052918</v>
      </c>
      <c r="H9" s="102">
        <f t="shared" si="0"/>
        <v>6.619002871105292</v>
      </c>
      <c r="I9" s="17">
        <f t="shared" si="1"/>
        <v>2</v>
      </c>
      <c r="J9" s="1" t="str">
        <f t="shared" si="2"/>
        <v>Heart disease</v>
      </c>
      <c r="K9" s="102">
        <f t="shared" si="3"/>
        <v>3.4941832166777496</v>
      </c>
    </row>
    <row r="10" spans="3:11" x14ac:dyDescent="0.35">
      <c r="C10">
        <v>6</v>
      </c>
      <c r="D10" s="101">
        <v>142</v>
      </c>
      <c r="E10" s="87" t="s">
        <v>288</v>
      </c>
      <c r="F10" s="3">
        <f>VLOOKUP(D10,'Municipal Detail'!$C$141:$F$152,3)</f>
        <v>5097</v>
      </c>
      <c r="G10" s="102">
        <f>VLOOKUP(D10,'Municipal Detail'!$C$141:$F$152,4)</f>
        <v>3.4941832166777496</v>
      </c>
      <c r="H10" s="102">
        <f t="shared" si="0"/>
        <v>3.4943252166777494</v>
      </c>
      <c r="I10" s="17">
        <f t="shared" si="1"/>
        <v>5</v>
      </c>
      <c r="J10" s="1" t="str">
        <f t="shared" si="2"/>
        <v>Cancer</v>
      </c>
      <c r="K10" s="102">
        <f t="shared" si="3"/>
        <v>2.0579827381727691</v>
      </c>
    </row>
    <row r="11" spans="3:11" x14ac:dyDescent="0.35">
      <c r="C11">
        <v>7</v>
      </c>
      <c r="D11" s="101">
        <v>143</v>
      </c>
      <c r="E11" s="87" t="s">
        <v>131</v>
      </c>
      <c r="F11" s="3">
        <f>VLOOKUP(D11,'Municipal Detail'!$C$141:$F$152,3)</f>
        <v>1495</v>
      </c>
      <c r="G11" s="102">
        <f>VLOOKUP(D11,'Municipal Detail'!$C$141:$F$152,4)</f>
        <v>1.024878145758924</v>
      </c>
      <c r="H11" s="102">
        <f t="shared" si="0"/>
        <v>1.025021145758924</v>
      </c>
      <c r="I11" s="17">
        <f t="shared" si="1"/>
        <v>9</v>
      </c>
      <c r="J11" s="1" t="str">
        <f t="shared" si="2"/>
        <v>Lung condition</v>
      </c>
      <c r="K11" s="102">
        <f t="shared" si="3"/>
        <v>1.2387657587868732</v>
      </c>
    </row>
    <row r="12" spans="3:11" x14ac:dyDescent="0.35">
      <c r="C12">
        <v>8</v>
      </c>
      <c r="D12" s="101">
        <v>144</v>
      </c>
      <c r="E12" s="87" t="s">
        <v>289</v>
      </c>
      <c r="F12" s="3">
        <f>VLOOKUP(D12,'Municipal Detail'!$C$141:$F$152,3)</f>
        <v>1807</v>
      </c>
      <c r="G12" s="102">
        <f>VLOOKUP(D12,'Municipal Detail'!$C$141:$F$152,4)</f>
        <v>1.2387657587868732</v>
      </c>
      <c r="H12" s="102">
        <f t="shared" si="0"/>
        <v>1.2389097587868731</v>
      </c>
      <c r="I12" s="17">
        <f t="shared" si="1"/>
        <v>7</v>
      </c>
      <c r="J12" s="1" t="str">
        <f t="shared" si="2"/>
        <v>Stroke</v>
      </c>
      <c r="K12" s="102">
        <f t="shared" si="3"/>
        <v>1.0358467412988188</v>
      </c>
    </row>
    <row r="13" spans="3:11" x14ac:dyDescent="0.35">
      <c r="C13">
        <v>9</v>
      </c>
      <c r="D13" s="101">
        <v>145</v>
      </c>
      <c r="E13" s="87" t="s">
        <v>299</v>
      </c>
      <c r="F13" s="3">
        <f>VLOOKUP(D13,'Municipal Detail'!$C$141:$F$152,3)</f>
        <v>9503</v>
      </c>
      <c r="G13" s="102">
        <f>VLOOKUP(D13,'Municipal Detail'!$C$141:$F$152,4)</f>
        <v>6.514660213476291</v>
      </c>
      <c r="H13" s="102">
        <f t="shared" si="0"/>
        <v>6.5148052134762908</v>
      </c>
      <c r="I13" s="17">
        <f t="shared" si="1"/>
        <v>4</v>
      </c>
      <c r="J13" s="1" t="str">
        <f t="shared" si="2"/>
        <v xml:space="preserve">Kidney disease </v>
      </c>
      <c r="K13" s="102">
        <f t="shared" si="3"/>
        <v>1.024878145758924</v>
      </c>
    </row>
    <row r="14" spans="3:11" x14ac:dyDescent="0.35">
      <c r="C14">
        <v>10</v>
      </c>
      <c r="D14" s="101">
        <v>146</v>
      </c>
      <c r="E14" s="87" t="s">
        <v>134</v>
      </c>
      <c r="F14" s="3">
        <f>VLOOKUP(D14,'Municipal Detail'!$C$141:$F$152,3)</f>
        <v>1511</v>
      </c>
      <c r="G14" s="102">
        <f>VLOOKUP(D14,'Municipal Detail'!$C$141:$F$152,4)</f>
        <v>1.0358467412988188</v>
      </c>
      <c r="H14" s="102">
        <f t="shared" si="0"/>
        <v>1.0359927412988188</v>
      </c>
      <c r="I14" s="17">
        <f t="shared" si="1"/>
        <v>8</v>
      </c>
      <c r="J14" s="1" t="str">
        <f t="shared" si="2"/>
        <v>Dementia</v>
      </c>
      <c r="K14" s="102">
        <f t="shared" si="3"/>
        <v>0.90970789259002816</v>
      </c>
    </row>
    <row r="15" spans="3:11" x14ac:dyDescent="0.35">
      <c r="D15" s="101"/>
      <c r="E15" s="87"/>
      <c r="F15" s="3"/>
      <c r="G15" s="102"/>
      <c r="H15" s="102"/>
      <c r="I15" s="17"/>
      <c r="J15" s="1"/>
      <c r="K15" s="102"/>
    </row>
    <row r="16" spans="3:11" x14ac:dyDescent="0.35">
      <c r="D16" s="101"/>
      <c r="E16" s="87"/>
      <c r="F16" s="3"/>
      <c r="G16" s="102"/>
      <c r="H16" s="102"/>
      <c r="I16" s="17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02"/>
  <sheetViews>
    <sheetView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R85" sqref="R85"/>
    </sheetView>
  </sheetViews>
  <sheetFormatPr defaultColWidth="9.08984375" defaultRowHeight="14.5" x14ac:dyDescent="0.35"/>
  <cols>
    <col min="1" max="2" width="1.81640625" style="32" customWidth="1"/>
    <col min="3" max="3" width="7.81640625" style="32" customWidth="1"/>
    <col min="4" max="4" width="30.08984375" style="32" customWidth="1"/>
    <col min="5" max="6" width="9.90625" style="32" customWidth="1"/>
    <col min="7" max="7" width="7.36328125" style="32" customWidth="1"/>
    <col min="8" max="9" width="9.90625" style="32" customWidth="1"/>
    <col min="10" max="17" width="9.08984375" style="32"/>
    <col min="18" max="18" width="9.08984375" style="103"/>
    <col min="19" max="16384" width="9.08984375" style="32"/>
  </cols>
  <sheetData>
    <row r="1" spans="2:18" ht="24" customHeight="1" x14ac:dyDescent="0.5">
      <c r="C1" s="127" t="s">
        <v>261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2:18" x14ac:dyDescent="0.35">
      <c r="D2" s="128" t="s">
        <v>267</v>
      </c>
      <c r="E2" s="128"/>
      <c r="F2" s="128"/>
      <c r="G2" s="128"/>
      <c r="H2" s="128"/>
      <c r="I2" s="128"/>
      <c r="J2" s="128"/>
      <c r="K2" s="128"/>
      <c r="L2" s="128"/>
      <c r="M2" s="128"/>
    </row>
    <row r="3" spans="2:18" x14ac:dyDescent="0.35">
      <c r="E3" s="33">
        <f>Infographic!G2</f>
        <v>26</v>
      </c>
      <c r="H3" s="33">
        <v>81</v>
      </c>
    </row>
    <row r="4" spans="2:18" x14ac:dyDescent="0.35">
      <c r="E4" s="126" t="str" cm="1">
        <f t="array" ref="E4">INDEX(R5:R85,E3)</f>
        <v>Greater Dandenong</v>
      </c>
      <c r="F4" s="126"/>
      <c r="H4" s="83" t="str" cm="1">
        <f t="array" ref="H4">INDEX(R5:R85,H3)</f>
        <v>Total Victoria</v>
      </c>
    </row>
    <row r="5" spans="2:18" x14ac:dyDescent="0.35">
      <c r="B5" s="34">
        <v>1</v>
      </c>
      <c r="C5" s="34">
        <v>1</v>
      </c>
      <c r="D5" s="35" t="s">
        <v>2</v>
      </c>
      <c r="E5" s="36">
        <f>VLOOKUP(B5,Data!$B$6:$FI$203,3+'Municipal Detail'!$E$3*2-2)</f>
        <v>158208</v>
      </c>
      <c r="F5" s="37"/>
      <c r="H5" s="36">
        <f>VLOOKUP(B5,Data!$B$6:$FI$203,3+'Municipal Detail'!$H$3*2-2)</f>
        <v>6503491</v>
      </c>
      <c r="I5" s="37"/>
      <c r="J5" s="85" t="str">
        <f>CONCATENATE($E$4,": Age")</f>
        <v>Greater Dandenong: Age</v>
      </c>
      <c r="R5" s="104" t="s">
        <v>155</v>
      </c>
    </row>
    <row r="6" spans="2:18" x14ac:dyDescent="0.35">
      <c r="B6" s="34">
        <v>2</v>
      </c>
      <c r="C6" s="34">
        <v>2</v>
      </c>
      <c r="D6" s="38"/>
      <c r="E6" s="91" t="s">
        <v>270</v>
      </c>
      <c r="F6" s="92"/>
      <c r="G6" s="93"/>
      <c r="H6" s="91"/>
      <c r="I6" s="92"/>
      <c r="R6" s="104" t="s">
        <v>235</v>
      </c>
    </row>
    <row r="7" spans="2:18" x14ac:dyDescent="0.35">
      <c r="B7" s="34">
        <v>3</v>
      </c>
      <c r="C7" s="34">
        <v>3</v>
      </c>
      <c r="D7" s="35" t="s">
        <v>3</v>
      </c>
      <c r="E7" s="39" t="s">
        <v>254</v>
      </c>
      <c r="F7" s="40" t="s">
        <v>255</v>
      </c>
      <c r="G7" s="41"/>
      <c r="H7" s="39" t="s">
        <v>254</v>
      </c>
      <c r="I7" s="40" t="s">
        <v>255</v>
      </c>
      <c r="R7" s="104" t="s">
        <v>156</v>
      </c>
    </row>
    <row r="8" spans="2:18" x14ac:dyDescent="0.35">
      <c r="B8" s="34">
        <v>4</v>
      </c>
      <c r="C8" s="34">
        <v>4</v>
      </c>
      <c r="D8" s="42" t="s">
        <v>4</v>
      </c>
      <c r="E8" s="43">
        <f>VLOOKUP(B8,Data!$B$6:$FI$203,3+'Municipal Detail'!$E$3*2-2)</f>
        <v>9620</v>
      </c>
      <c r="F8" s="73">
        <f>VLOOKUP(B8,Data!$B$6:$FI$203,3+'Municipal Detail'!$E$3*2-1)</f>
        <v>6.0804105857293651</v>
      </c>
      <c r="H8" s="43">
        <f>VLOOKUP(B8,Data!$B$6:$FI$203,3+'Municipal Detail'!$H$3*2-2)</f>
        <v>375900</v>
      </c>
      <c r="I8" s="78">
        <f>VLOOKUP(B8,Data!$B$6:$FI$203,3+'Municipal Detail'!$H$3*2-1)</f>
        <v>5.7799735219090058</v>
      </c>
      <c r="R8" s="104" t="s">
        <v>157</v>
      </c>
    </row>
    <row r="9" spans="2:18" x14ac:dyDescent="0.35">
      <c r="B9" s="34">
        <v>5</v>
      </c>
      <c r="C9" s="34">
        <v>5</v>
      </c>
      <c r="D9" s="42" t="s">
        <v>5</v>
      </c>
      <c r="E9" s="43">
        <f>VLOOKUP(B9,Data!$B$6:$FI$203,3+'Municipal Detail'!$E$3*2-2)</f>
        <v>27408</v>
      </c>
      <c r="F9" s="73">
        <f>VLOOKUP(B9,Data!$B$6:$FI$203,3+'Municipal Detail'!$E$3*2-1)</f>
        <v>17.323481635516679</v>
      </c>
      <c r="H9" s="43">
        <f>VLOOKUP(B9,Data!$B$6:$FI$203,3+'Municipal Detail'!$H$3*2-2)</f>
        <v>1169456</v>
      </c>
      <c r="I9" s="78">
        <f>VLOOKUP(B9,Data!$B$6:$FI$203,3+'Municipal Detail'!$H$3*2-1)</f>
        <v>17.981975831438195</v>
      </c>
      <c r="R9" s="104" t="s">
        <v>158</v>
      </c>
    </row>
    <row r="10" spans="2:18" x14ac:dyDescent="0.35">
      <c r="B10" s="34">
        <v>6</v>
      </c>
      <c r="C10" s="34">
        <v>6</v>
      </c>
      <c r="D10" s="42" t="s">
        <v>6</v>
      </c>
      <c r="E10" s="43">
        <f>VLOOKUP(B10,Data!$B$6:$FI$203,3+'Municipal Detail'!$E$3*2-2)</f>
        <v>19993</v>
      </c>
      <c r="F10" s="73">
        <f>VLOOKUP(B10,Data!$B$6:$FI$203,3+'Municipal Detail'!$E$3*2-1)</f>
        <v>12.636761833730478</v>
      </c>
      <c r="H10" s="43">
        <f>VLOOKUP(B10,Data!$B$6:$FI$203,3+'Municipal Detail'!$H$3*2-2)</f>
        <v>773538</v>
      </c>
      <c r="I10" s="78">
        <f>VLOOKUP(B10,Data!$B$6:$FI$203,3+'Municipal Detail'!$H$3*2-1)</f>
        <v>11.894198345811249</v>
      </c>
      <c r="R10" s="104" t="s">
        <v>159</v>
      </c>
    </row>
    <row r="11" spans="2:18" x14ac:dyDescent="0.35">
      <c r="B11" s="34">
        <v>7</v>
      </c>
      <c r="C11" s="34">
        <v>7</v>
      </c>
      <c r="D11" s="42" t="s">
        <v>7</v>
      </c>
      <c r="E11" s="43">
        <f>VLOOKUP(B11,Data!$B$6:$FI$203,3+'Municipal Detail'!$E$3*2-2)</f>
        <v>85941</v>
      </c>
      <c r="F11" s="73">
        <f>VLOOKUP(B11,Data!$B$6:$FI$203,3+'Municipal Detail'!$E$3*2-1)</f>
        <v>54.319809370911365</v>
      </c>
      <c r="H11" s="43">
        <f>VLOOKUP(B11,Data!$B$6:$FI$203,3+'Municipal Detail'!$H$3*2-2)</f>
        <v>3467663</v>
      </c>
      <c r="I11" s="78">
        <f>VLOOKUP(B11,Data!$B$6:$FI$203,3+'Municipal Detail'!$H$3*2-1)</f>
        <v>53.320032782398371</v>
      </c>
      <c r="R11" s="104" t="s">
        <v>160</v>
      </c>
    </row>
    <row r="12" spans="2:18" x14ac:dyDescent="0.35">
      <c r="B12" s="34">
        <v>8</v>
      </c>
      <c r="C12" s="34">
        <v>8</v>
      </c>
      <c r="D12" s="42" t="s">
        <v>8</v>
      </c>
      <c r="E12" s="43">
        <f>VLOOKUP(B12,Data!$B$6:$FI$203,3+'Municipal Detail'!$E$3*2-2)</f>
        <v>24871</v>
      </c>
      <c r="F12" s="73">
        <f>VLOOKUP(B12,Data!$B$6:$FI$203,3+'Municipal Detail'!$E$3*2-1)</f>
        <v>15.71994715984148</v>
      </c>
      <c r="H12" s="43">
        <f>VLOOKUP(B12,Data!$B$6:$FI$203,3+'Municipal Detail'!$H$3*2-2)</f>
        <v>1092833</v>
      </c>
      <c r="I12" s="78">
        <f>VLOOKUP(B12,Data!$B$6:$FI$203,3+'Municipal Detail'!$H$3*2-1)</f>
        <v>16.803793040352179</v>
      </c>
      <c r="R12" s="104" t="s">
        <v>161</v>
      </c>
    </row>
    <row r="13" spans="2:18" ht="17.649999999999999" customHeight="1" x14ac:dyDescent="0.35">
      <c r="B13" s="34">
        <v>9</v>
      </c>
      <c r="C13" s="34">
        <v>9</v>
      </c>
      <c r="D13" s="38"/>
      <c r="E13" s="39" t="s">
        <v>254</v>
      </c>
      <c r="F13" s="40" t="s">
        <v>255</v>
      </c>
      <c r="G13" s="41"/>
      <c r="H13" s="39" t="s">
        <v>254</v>
      </c>
      <c r="I13" s="40" t="s">
        <v>255</v>
      </c>
      <c r="R13" s="104" t="s">
        <v>162</v>
      </c>
    </row>
    <row r="14" spans="2:18" x14ac:dyDescent="0.35">
      <c r="B14" s="34">
        <v>10</v>
      </c>
      <c r="C14" s="34">
        <v>10</v>
      </c>
      <c r="D14" s="35" t="s">
        <v>9</v>
      </c>
      <c r="E14" s="43">
        <f>VLOOKUP(B14,Data!$B$6:$FI$203,3+'Municipal Detail'!$E$3*2-2)</f>
        <v>615</v>
      </c>
      <c r="F14" s="44">
        <f>VLOOKUP(B14,Data!$B$6:$FI$203,3+'Municipal Detail'!$E$3*2-1)</f>
        <v>0.40759248704319817</v>
      </c>
      <c r="H14" s="43">
        <f>VLOOKUP(B14,Data!$B$6:$FI$203,3+'Municipal Detail'!$H$3*2-2)</f>
        <v>65646</v>
      </c>
      <c r="I14" s="44">
        <f>VLOOKUP(B14,Data!$B$6:$FI$203,3+'Municipal Detail'!$H$3*2-1)</f>
        <v>1.0564492067216471</v>
      </c>
      <c r="R14" s="104" t="s">
        <v>163</v>
      </c>
    </row>
    <row r="15" spans="2:18" x14ac:dyDescent="0.35">
      <c r="B15" s="34">
        <v>11</v>
      </c>
      <c r="C15" s="34">
        <v>11</v>
      </c>
      <c r="D15" s="38"/>
      <c r="E15" s="36"/>
      <c r="F15" s="37"/>
      <c r="H15" s="36"/>
      <c r="I15" s="37"/>
      <c r="R15" s="104" t="s">
        <v>164</v>
      </c>
    </row>
    <row r="16" spans="2:18" x14ac:dyDescent="0.35">
      <c r="B16" s="34">
        <v>12</v>
      </c>
      <c r="C16" s="34">
        <v>12</v>
      </c>
      <c r="D16" s="35" t="s">
        <v>10</v>
      </c>
      <c r="E16" s="39" t="s">
        <v>254</v>
      </c>
      <c r="F16" s="40" t="s">
        <v>255</v>
      </c>
      <c r="G16" s="41"/>
      <c r="H16" s="39" t="s">
        <v>254</v>
      </c>
      <c r="I16" s="40" t="s">
        <v>255</v>
      </c>
      <c r="J16" s="85" t="str">
        <f>CONCATENATE($E$4,": Overseas Birthplaces")</f>
        <v>Greater Dandenong: Overseas Birthplaces</v>
      </c>
      <c r="R16" s="104" t="s">
        <v>165</v>
      </c>
    </row>
    <row r="17" spans="2:18" x14ac:dyDescent="0.35">
      <c r="B17" s="34">
        <v>13</v>
      </c>
      <c r="C17" s="34">
        <v>13</v>
      </c>
      <c r="D17" s="45" t="str">
        <f>Mid!L5</f>
        <v>Australia</v>
      </c>
      <c r="E17" s="46">
        <f>Mid!M5</f>
        <v>57952</v>
      </c>
      <c r="F17" s="73">
        <f>Mid!N5</f>
        <v>38.641879817565943</v>
      </c>
      <c r="H17" s="43">
        <f>Mid!Q5</f>
        <v>4228686</v>
      </c>
      <c r="I17" s="78">
        <f>Mid!R5</f>
        <v>68.419660309750981</v>
      </c>
      <c r="R17" s="104" t="s">
        <v>166</v>
      </c>
    </row>
    <row r="18" spans="2:18" x14ac:dyDescent="0.35">
      <c r="B18" s="34">
        <v>14</v>
      </c>
      <c r="C18" s="34">
        <v>14</v>
      </c>
      <c r="D18" s="47" t="str">
        <f>Mid!L6</f>
        <v>Vietnam</v>
      </c>
      <c r="E18" s="46">
        <f>Mid!M6</f>
        <v>14693</v>
      </c>
      <c r="F18" s="73">
        <f>Mid!N6</f>
        <v>9.7971621369322275</v>
      </c>
      <c r="H18" s="43">
        <f>Mid!Q6</f>
        <v>93598</v>
      </c>
      <c r="I18" s="78">
        <f>Mid!R6</f>
        <v>1.5144050340157846</v>
      </c>
      <c r="R18" s="104" t="s">
        <v>167</v>
      </c>
    </row>
    <row r="19" spans="2:18" x14ac:dyDescent="0.35">
      <c r="B19" s="34">
        <v>15</v>
      </c>
      <c r="C19" s="34">
        <v>15</v>
      </c>
      <c r="D19" s="47" t="str">
        <f>Mid!L7</f>
        <v>India</v>
      </c>
      <c r="E19" s="46">
        <f>Mid!M7</f>
        <v>11898</v>
      </c>
      <c r="F19" s="73">
        <f>Mid!N7</f>
        <v>7.9334809164377349</v>
      </c>
      <c r="H19" s="43">
        <f>Mid!Q7</f>
        <v>258193</v>
      </c>
      <c r="I19" s="78">
        <f>Mid!R7</f>
        <v>4.177533483062005</v>
      </c>
      <c r="R19" s="104" t="s">
        <v>168</v>
      </c>
    </row>
    <row r="20" spans="2:18" x14ac:dyDescent="0.35">
      <c r="B20" s="34">
        <v>16</v>
      </c>
      <c r="C20" s="34">
        <v>16</v>
      </c>
      <c r="D20" s="47" t="str">
        <f>Mid!L8</f>
        <v>Cambodia</v>
      </c>
      <c r="E20" s="46">
        <f>Mid!M8</f>
        <v>8671</v>
      </c>
      <c r="F20" s="73">
        <f>Mid!N8</f>
        <v>5.7817459259061694</v>
      </c>
      <c r="H20" s="43">
        <f>Mid!Q8</f>
        <v>16758</v>
      </c>
      <c r="I20" s="78">
        <f>Mid!R8</f>
        <v>0.27114254108032781</v>
      </c>
      <c r="R20" s="104" t="s">
        <v>297</v>
      </c>
    </row>
    <row r="21" spans="2:18" x14ac:dyDescent="0.35">
      <c r="B21" s="34">
        <v>17</v>
      </c>
      <c r="C21" s="34">
        <v>17</v>
      </c>
      <c r="D21" s="47" t="str">
        <f>Mid!L9</f>
        <v>Sri Lanka</v>
      </c>
      <c r="E21" s="46">
        <f>Mid!M9</f>
        <v>6287</v>
      </c>
      <c r="F21" s="73">
        <f>Mid!N9</f>
        <v>4.1921158616275038</v>
      </c>
      <c r="H21" s="43">
        <f>Mid!Q9</f>
        <v>68066</v>
      </c>
      <c r="I21" s="78">
        <f>Mid!R9</f>
        <v>1.1013001671544094</v>
      </c>
      <c r="R21" s="104" t="s">
        <v>170</v>
      </c>
    </row>
    <row r="22" spans="2:18" x14ac:dyDescent="0.35">
      <c r="B22" s="34">
        <v>18</v>
      </c>
      <c r="C22" s="34">
        <v>18</v>
      </c>
      <c r="D22" s="47" t="str">
        <f>Mid!L10</f>
        <v>China</v>
      </c>
      <c r="E22" s="46">
        <f>Mid!M10</f>
        <v>4887</v>
      </c>
      <c r="F22" s="73">
        <f>Mid!N10</f>
        <v>3.2586082735443953</v>
      </c>
      <c r="H22" s="43">
        <f>Mid!Q10</f>
        <v>171447</v>
      </c>
      <c r="I22" s="78">
        <f>Mid!R10</f>
        <v>2.7739930326171955</v>
      </c>
      <c r="R22" s="104" t="s">
        <v>171</v>
      </c>
    </row>
    <row r="23" spans="2:18" x14ac:dyDescent="0.35">
      <c r="B23" s="34">
        <v>19</v>
      </c>
      <c r="C23" s="34">
        <v>19</v>
      </c>
      <c r="D23" s="47" t="str">
        <f>Mid!L11</f>
        <v>Afghanistan</v>
      </c>
      <c r="E23" s="46">
        <f>Mid!M11</f>
        <v>4820</v>
      </c>
      <c r="F23" s="73">
        <f>Mid!N11</f>
        <v>3.2139332675432746</v>
      </c>
      <c r="H23" s="43">
        <f>Mid!Q11</f>
        <v>25432</v>
      </c>
      <c r="I23" s="78">
        <f>Mid!R11</f>
        <v>0.41148687819279728</v>
      </c>
      <c r="R23" s="104" t="s">
        <v>172</v>
      </c>
    </row>
    <row r="24" spans="2:18" x14ac:dyDescent="0.35">
      <c r="B24" s="34">
        <v>20</v>
      </c>
      <c r="C24" s="34">
        <v>20</v>
      </c>
      <c r="D24" s="47" t="str">
        <f>Mid!L12</f>
        <v>Malaysia</v>
      </c>
      <c r="E24" s="46">
        <f>Mid!M12</f>
        <v>3407</v>
      </c>
      <c r="F24" s="73">
        <f>Mid!N12</f>
        <v>2.2717573947136795</v>
      </c>
      <c r="H24" s="43">
        <f>Mid!Q12</f>
        <v>62662</v>
      </c>
      <c r="I24" s="78">
        <f>Mid!R12</f>
        <v>1.0138640595044457</v>
      </c>
      <c r="R24" s="104" t="s">
        <v>173</v>
      </c>
    </row>
    <row r="25" spans="2:18" x14ac:dyDescent="0.35">
      <c r="B25" s="34">
        <v>21</v>
      </c>
      <c r="C25" s="34">
        <v>21</v>
      </c>
      <c r="D25" s="47" t="str">
        <f>Mid!L13</f>
        <v>Philippines</v>
      </c>
      <c r="E25" s="46">
        <f>Mid!M13</f>
        <v>2662</v>
      </c>
      <c r="F25" s="73">
        <f>Mid!N13</f>
        <v>1.7749979996265968</v>
      </c>
      <c r="H25" s="43">
        <f>Mid!Q13</f>
        <v>68463</v>
      </c>
      <c r="I25" s="78">
        <f>Mid!R13</f>
        <v>1.1077235821686646</v>
      </c>
      <c r="R25" s="104" t="s">
        <v>298</v>
      </c>
    </row>
    <row r="26" spans="2:18" x14ac:dyDescent="0.35">
      <c r="B26" s="34">
        <v>22</v>
      </c>
      <c r="C26" s="34">
        <v>22</v>
      </c>
      <c r="D26" s="47" t="str">
        <f>Mid!L14</f>
        <v>Pakistan</v>
      </c>
      <c r="E26" s="46">
        <f>Mid!M14</f>
        <v>2388</v>
      </c>
      <c r="F26" s="73">
        <f>Mid!N14</f>
        <v>1.5922972288160457</v>
      </c>
      <c r="H26" s="43">
        <f>Mid!Q14</f>
        <v>30945</v>
      </c>
      <c r="I26" s="78">
        <f>Mid!R14</f>
        <v>0.50068659349151112</v>
      </c>
      <c r="R26" s="104" t="s">
        <v>175</v>
      </c>
    </row>
    <row r="27" spans="2:18" x14ac:dyDescent="0.35">
      <c r="B27" s="34">
        <v>23</v>
      </c>
      <c r="C27" s="34">
        <v>23</v>
      </c>
      <c r="D27" s="47" t="str">
        <f>Mid!L15</f>
        <v>New Zealand</v>
      </c>
      <c r="E27" s="46">
        <f>Mid!M15</f>
        <v>1988</v>
      </c>
      <c r="F27" s="73">
        <f>Mid!N15</f>
        <v>1.3255807750780146</v>
      </c>
      <c r="H27" s="43">
        <f>Mid!Q15</f>
        <v>99344</v>
      </c>
      <c r="I27" s="78">
        <f>Mid!R15</f>
        <v>1.6073746629122858</v>
      </c>
      <c r="R27" s="104" t="s">
        <v>176</v>
      </c>
    </row>
    <row r="28" spans="2:18" x14ac:dyDescent="0.35">
      <c r="B28" s="34">
        <v>24</v>
      </c>
      <c r="C28" s="34">
        <v>24</v>
      </c>
      <c r="D28" s="47" t="str">
        <f>Mid!L16</f>
        <v>Greece</v>
      </c>
      <c r="E28" s="46">
        <f>Mid!M16</f>
        <v>1780</v>
      </c>
      <c r="F28" s="73">
        <f>Mid!N16</f>
        <v>1.1868882191342385</v>
      </c>
      <c r="H28" s="43">
        <f>Mid!Q16</f>
        <v>46623</v>
      </c>
      <c r="I28" s="78">
        <f>Mid!R16</f>
        <v>0.75435485695119486</v>
      </c>
      <c r="R28" s="104" t="s">
        <v>177</v>
      </c>
    </row>
    <row r="29" spans="2:18" x14ac:dyDescent="0.35">
      <c r="B29" s="34">
        <v>25</v>
      </c>
      <c r="C29" s="34">
        <v>25</v>
      </c>
      <c r="D29" s="47" t="str">
        <f>Mid!L17</f>
        <v>England</v>
      </c>
      <c r="E29" s="46">
        <f>Mid!M17</f>
        <v>1492</v>
      </c>
      <c r="F29" s="73">
        <f>Mid!N17</f>
        <v>0.99485237244285596</v>
      </c>
      <c r="H29" s="43">
        <f>Mid!Q17</f>
        <v>174552</v>
      </c>
      <c r="I29" s="78">
        <f>Mid!R17</f>
        <v>2.8242315807765475</v>
      </c>
      <c r="R29" s="104" t="s">
        <v>178</v>
      </c>
    </row>
    <row r="30" spans="2:18" x14ac:dyDescent="0.35">
      <c r="B30" s="34">
        <v>26</v>
      </c>
      <c r="C30" s="34">
        <v>26</v>
      </c>
      <c r="D30" s="47" t="str">
        <f>Mid!L18</f>
        <v>Italy</v>
      </c>
      <c r="E30" s="46">
        <f>Mid!M18</f>
        <v>1478</v>
      </c>
      <c r="F30" s="73">
        <f>Mid!N18</f>
        <v>0.98551729656202491</v>
      </c>
      <c r="H30" s="43">
        <f>Mid!Q18</f>
        <v>64796</v>
      </c>
      <c r="I30" s="78">
        <f>Mid!R18</f>
        <v>1.0483919376919035</v>
      </c>
      <c r="R30" s="104" t="s">
        <v>179</v>
      </c>
    </row>
    <row r="31" spans="2:18" x14ac:dyDescent="0.35">
      <c r="B31" s="34">
        <v>27</v>
      </c>
      <c r="C31" s="34">
        <v>27</v>
      </c>
      <c r="D31" s="47" t="str">
        <f>Mid!L19</f>
        <v>Bosnia</v>
      </c>
      <c r="E31" s="46">
        <f>Mid!M19</f>
        <v>1474</v>
      </c>
      <c r="F31" s="73">
        <f>Mid!N19</f>
        <v>0.98285013202464455</v>
      </c>
      <c r="H31" s="43">
        <f>Mid!Q19</f>
        <v>9193</v>
      </c>
      <c r="I31" s="78">
        <f>Mid!R19</f>
        <v>0.14874169830239012</v>
      </c>
      <c r="R31" s="104" t="s">
        <v>180</v>
      </c>
    </row>
    <row r="32" spans="2:18" x14ac:dyDescent="0.35">
      <c r="B32" s="34">
        <v>28</v>
      </c>
      <c r="C32" s="34">
        <v>28</v>
      </c>
      <c r="D32" s="47" t="str">
        <f>Mid!L20</f>
        <v>Thailand</v>
      </c>
      <c r="E32" s="46">
        <f>Mid!M20</f>
        <v>1390</v>
      </c>
      <c r="F32" s="73">
        <f>Mid!N20</f>
        <v>0.92683967673965806</v>
      </c>
      <c r="H32" s="43">
        <f>Mid!Q20</f>
        <v>21059</v>
      </c>
      <c r="I32" s="78">
        <f>Mid!R20</f>
        <v>0.34073223371587441</v>
      </c>
      <c r="R32" s="104" t="s">
        <v>181</v>
      </c>
    </row>
    <row r="33" spans="2:18" x14ac:dyDescent="0.35">
      <c r="B33" s="34">
        <v>29</v>
      </c>
      <c r="C33" s="34">
        <v>29</v>
      </c>
      <c r="D33" s="47" t="str">
        <f>Mid!L21</f>
        <v>Myanmar</v>
      </c>
      <c r="E33" s="46">
        <f>Mid!M21</f>
        <v>1227</v>
      </c>
      <c r="F33" s="73">
        <f>Mid!N21</f>
        <v>0.81815272184141041</v>
      </c>
      <c r="H33" s="43">
        <f>Mid!Q21</f>
        <v>14216</v>
      </c>
      <c r="I33" s="78">
        <f>Mid!R21</f>
        <v>0.23001326912507103</v>
      </c>
      <c r="R33" s="104" t="s">
        <v>182</v>
      </c>
    </row>
    <row r="34" spans="2:18" x14ac:dyDescent="0.35">
      <c r="B34" s="34">
        <v>30</v>
      </c>
      <c r="C34" s="34">
        <v>30</v>
      </c>
      <c r="D34" s="47" t="str">
        <f>Mid!L22</f>
        <v>Mauritius</v>
      </c>
      <c r="E34" s="46">
        <f>Mid!M22</f>
        <v>1195</v>
      </c>
      <c r="F34" s="73">
        <f>Mid!N22</f>
        <v>0.79681540554236796</v>
      </c>
      <c r="H34" s="43">
        <f>Mid!Q22</f>
        <v>12341</v>
      </c>
      <c r="I34" s="78">
        <f>Mid!R22</f>
        <v>0.19967598158923053</v>
      </c>
      <c r="R34" s="104" t="s">
        <v>183</v>
      </c>
    </row>
    <row r="35" spans="2:18" x14ac:dyDescent="0.35">
      <c r="B35" s="34">
        <v>31</v>
      </c>
      <c r="C35" s="34">
        <v>31</v>
      </c>
      <c r="D35" s="47" t="str">
        <f>Mid!L23</f>
        <v>North Macedonia</v>
      </c>
      <c r="E35" s="46">
        <f>Mid!M23</f>
        <v>1023</v>
      </c>
      <c r="F35" s="73">
        <f>Mid!N23</f>
        <v>0.6821273304350145</v>
      </c>
      <c r="H35" s="43">
        <f>Mid!Q23</f>
        <v>19025</v>
      </c>
      <c r="I35" s="78">
        <f>Mid!R23</f>
        <v>0.30782234419699467</v>
      </c>
      <c r="R35" s="104" t="s">
        <v>184</v>
      </c>
    </row>
    <row r="36" spans="2:18" x14ac:dyDescent="0.35">
      <c r="B36" s="34">
        <v>32</v>
      </c>
      <c r="C36" s="34">
        <v>32</v>
      </c>
      <c r="D36" s="47" t="str">
        <f>Mid!L24</f>
        <v>Indonesia</v>
      </c>
      <c r="E36" s="46">
        <f>Mid!M24</f>
        <v>942</v>
      </c>
      <c r="F36" s="73">
        <f>Mid!N24</f>
        <v>0.62811724855306317</v>
      </c>
      <c r="H36" s="43">
        <f>Mid!Q24</f>
        <v>20643</v>
      </c>
      <c r="I36" s="78">
        <f>Mid!R24</f>
        <v>0.33400140085458924</v>
      </c>
      <c r="R36" s="104" t="s">
        <v>185</v>
      </c>
    </row>
    <row r="37" spans="2:18" x14ac:dyDescent="0.35">
      <c r="B37" s="34">
        <v>33</v>
      </c>
      <c r="C37" s="34">
        <v>33</v>
      </c>
      <c r="D37" s="47" t="str">
        <f>Mid!L25</f>
        <v>Turkey</v>
      </c>
      <c r="E37" s="46">
        <f>Mid!M25</f>
        <v>813</v>
      </c>
      <c r="F37" s="73">
        <f>Mid!N25</f>
        <v>0.54210119222254827</v>
      </c>
      <c r="H37" s="43">
        <f>Mid!Q25</f>
        <v>18689</v>
      </c>
      <c r="I37" s="78">
        <f>Mid!R25</f>
        <v>0.30238590227057205</v>
      </c>
      <c r="R37" s="104" t="s">
        <v>186</v>
      </c>
    </row>
    <row r="38" spans="2:18" x14ac:dyDescent="0.35">
      <c r="B38" s="34">
        <v>34</v>
      </c>
      <c r="C38" s="34">
        <v>34</v>
      </c>
      <c r="D38" s="47" t="str">
        <f>Mid!L26</f>
        <v>Iran</v>
      </c>
      <c r="E38" s="46">
        <f>Mid!M26</f>
        <v>723</v>
      </c>
      <c r="F38" s="73">
        <f>Mid!N26</f>
        <v>0.48208999013149123</v>
      </c>
      <c r="H38" s="43">
        <f>Mid!Q26</f>
        <v>21923</v>
      </c>
      <c r="I38" s="78">
        <f>Mid!R26</f>
        <v>0.35471165581238967</v>
      </c>
      <c r="R38" s="104" t="s">
        <v>187</v>
      </c>
    </row>
    <row r="39" spans="2:18" x14ac:dyDescent="0.35">
      <c r="B39" s="34">
        <v>35</v>
      </c>
      <c r="C39" s="34">
        <v>35</v>
      </c>
      <c r="D39" s="47" t="str">
        <f>Mid!L27</f>
        <v>Croatia</v>
      </c>
      <c r="E39" s="46">
        <f>Mid!M27</f>
        <v>721</v>
      </c>
      <c r="F39" s="73">
        <f>Mid!N27</f>
        <v>0.48075640786280105</v>
      </c>
      <c r="H39" s="43">
        <f>Mid!Q27</f>
        <v>15260</v>
      </c>
      <c r="I39" s="78">
        <f>Mid!R27</f>
        <v>0.246905070825027</v>
      </c>
      <c r="R39" s="104" t="s">
        <v>188</v>
      </c>
    </row>
    <row r="40" spans="2:18" x14ac:dyDescent="0.35">
      <c r="B40" s="34">
        <v>36</v>
      </c>
      <c r="C40" s="34">
        <v>36</v>
      </c>
      <c r="D40" s="47" t="str">
        <f>Mid!L28</f>
        <v>Lebanon</v>
      </c>
      <c r="E40" s="46">
        <f>Mid!M28</f>
        <v>595</v>
      </c>
      <c r="F40" s="73">
        <f>Mid!N28</f>
        <v>0.39674072493532125</v>
      </c>
      <c r="H40" s="43">
        <f>Mid!Q28</f>
        <v>18689</v>
      </c>
      <c r="I40" s="78">
        <f>Mid!R28</f>
        <v>0.30238590227057205</v>
      </c>
      <c r="R40" s="104" t="s">
        <v>189</v>
      </c>
    </row>
    <row r="41" spans="2:18" x14ac:dyDescent="0.35">
      <c r="B41" s="34">
        <v>37</v>
      </c>
      <c r="C41" s="34">
        <v>37</v>
      </c>
      <c r="D41" s="47" t="str">
        <f>Mid!L29</f>
        <v>Poland</v>
      </c>
      <c r="E41" s="46">
        <f>Mid!M29</f>
        <v>592</v>
      </c>
      <c r="F41" s="73">
        <f>Mid!N29</f>
        <v>0.39474035153228604</v>
      </c>
      <c r="H41" s="43">
        <f>Mid!Q29</f>
        <v>14202</v>
      </c>
      <c r="I41" s="78">
        <f>Mid!R29</f>
        <v>0.22978675071147009</v>
      </c>
      <c r="R41" s="104" t="s">
        <v>190</v>
      </c>
    </row>
    <row r="42" spans="2:18" x14ac:dyDescent="0.35">
      <c r="B42" s="34">
        <v>38</v>
      </c>
      <c r="C42" s="34">
        <v>38</v>
      </c>
      <c r="D42" s="47" t="str">
        <f>Mid!L30</f>
        <v>Fiji</v>
      </c>
      <c r="E42" s="46">
        <f>Mid!M30</f>
        <v>587</v>
      </c>
      <c r="F42" s="73">
        <f>Mid!N30</f>
        <v>0.39140639586056059</v>
      </c>
      <c r="H42" s="43">
        <f>Mid!Q30</f>
        <v>12435</v>
      </c>
      <c r="I42" s="78">
        <f>Mid!R30</f>
        <v>0.201196890937694</v>
      </c>
      <c r="R42" s="104" t="s">
        <v>191</v>
      </c>
    </row>
    <row r="43" spans="2:18" x14ac:dyDescent="0.35">
      <c r="B43" s="34">
        <v>39</v>
      </c>
      <c r="C43" s="34">
        <v>39</v>
      </c>
      <c r="D43" s="47" t="str">
        <f>Mid!L31</f>
        <v>Korea, South</v>
      </c>
      <c r="E43" s="46">
        <f>Mid!M31</f>
        <v>554</v>
      </c>
      <c r="F43" s="73">
        <f>Mid!N31</f>
        <v>0.3694022884271731</v>
      </c>
      <c r="H43" s="43">
        <f>Mid!Q31</f>
        <v>15429</v>
      </c>
      <c r="I43" s="78">
        <f>Mid!R31</f>
        <v>0.24963947167492406</v>
      </c>
      <c r="R43" s="104" t="s">
        <v>192</v>
      </c>
    </row>
    <row r="44" spans="2:18" x14ac:dyDescent="0.35">
      <c r="B44" s="34">
        <v>40</v>
      </c>
      <c r="C44" s="34">
        <v>40</v>
      </c>
      <c r="D44" s="47" t="str">
        <f>Mid!L32</f>
        <v>Chile</v>
      </c>
      <c r="E44" s="46">
        <f>Mid!M32</f>
        <v>541</v>
      </c>
      <c r="F44" s="73">
        <f>Mid!N32</f>
        <v>0.36073400368068709</v>
      </c>
      <c r="H44" s="43">
        <f>Mid!Q32</f>
        <v>8296</v>
      </c>
      <c r="I44" s="78">
        <f>Mid!R32</f>
        <v>0.13422833994524402</v>
      </c>
      <c r="R44" s="104" t="s">
        <v>193</v>
      </c>
    </row>
    <row r="45" spans="2:18" x14ac:dyDescent="0.35">
      <c r="B45" s="34">
        <v>41</v>
      </c>
      <c r="C45" s="34">
        <v>41</v>
      </c>
      <c r="D45" s="47" t="str">
        <f>Mid!L33</f>
        <v>Bangladesh</v>
      </c>
      <c r="E45" s="46">
        <f>Mid!M33</f>
        <v>541</v>
      </c>
      <c r="F45" s="73">
        <f>Mid!N33</f>
        <v>0.36073400368068709</v>
      </c>
      <c r="H45" s="43">
        <f>Mid!Q33</f>
        <v>10295</v>
      </c>
      <c r="I45" s="78">
        <f>Mid!R33</f>
        <v>0.16657193343012142</v>
      </c>
      <c r="R45" s="104" t="s">
        <v>194</v>
      </c>
    </row>
    <row r="46" spans="2:18" x14ac:dyDescent="0.35">
      <c r="B46" s="34">
        <v>42</v>
      </c>
      <c r="C46" s="34">
        <v>42</v>
      </c>
      <c r="D46" s="47" t="str">
        <f>Mid!L34</f>
        <v>Hong Kong</v>
      </c>
      <c r="E46" s="46">
        <f>Mid!M34</f>
        <v>467</v>
      </c>
      <c r="F46" s="73">
        <f>Mid!N34</f>
        <v>0.31139145973915133</v>
      </c>
      <c r="H46" s="43">
        <f>Mid!Q34</f>
        <v>25324</v>
      </c>
      <c r="I46" s="78">
        <f>Mid!R34</f>
        <v>0.40973945043073284</v>
      </c>
      <c r="R46" s="104" t="s">
        <v>195</v>
      </c>
    </row>
    <row r="47" spans="2:18" x14ac:dyDescent="0.35">
      <c r="B47" s="34">
        <v>43</v>
      </c>
      <c r="C47" s="34">
        <v>43</v>
      </c>
      <c r="D47" s="47" t="str">
        <f>Mid!L35</f>
        <v>South Africa</v>
      </c>
      <c r="E47" s="46">
        <f>Mid!M35</f>
        <v>427</v>
      </c>
      <c r="F47" s="73">
        <f>Mid!N35</f>
        <v>0.28471981436534821</v>
      </c>
      <c r="H47" s="43">
        <f>Mid!Q35</f>
        <v>31274</v>
      </c>
      <c r="I47" s="78">
        <f>Mid!R35</f>
        <v>0.5060097762111333</v>
      </c>
      <c r="R47" s="104" t="s">
        <v>196</v>
      </c>
    </row>
    <row r="48" spans="2:18" x14ac:dyDescent="0.35">
      <c r="B48" s="34">
        <v>44</v>
      </c>
      <c r="C48" s="34">
        <v>44</v>
      </c>
      <c r="D48" s="47" t="str">
        <f>Mid!L36</f>
        <v>Germany</v>
      </c>
      <c r="E48" s="46">
        <f>Mid!M36</f>
        <v>425</v>
      </c>
      <c r="F48" s="73">
        <f>Mid!N36</f>
        <v>0.28338623209665803</v>
      </c>
      <c r="H48" s="43">
        <f>Mid!Q36</f>
        <v>25365</v>
      </c>
      <c r="I48" s="78">
        <f>Mid!R36</f>
        <v>0.41040282578484988</v>
      </c>
      <c r="R48" s="104" t="s">
        <v>197</v>
      </c>
    </row>
    <row r="49" spans="2:18" x14ac:dyDescent="0.35">
      <c r="B49" s="34">
        <v>45</v>
      </c>
      <c r="C49" s="34">
        <v>45</v>
      </c>
      <c r="D49" s="47" t="str">
        <f>Mid!L37</f>
        <v>Egypt</v>
      </c>
      <c r="E49" s="46">
        <f>Mid!M37</f>
        <v>348</v>
      </c>
      <c r="F49" s="73">
        <f>Mid!N37</f>
        <v>0.23204331475208706</v>
      </c>
      <c r="H49" s="43">
        <f>Mid!Q37</f>
        <v>14085</v>
      </c>
      <c r="I49" s="78">
        <f>Mid!R37</f>
        <v>0.22789370396923361</v>
      </c>
      <c r="R49" s="104" t="s">
        <v>198</v>
      </c>
    </row>
    <row r="50" spans="2:18" x14ac:dyDescent="0.35">
      <c r="B50" s="34">
        <v>46</v>
      </c>
      <c r="C50" s="34">
        <v>46</v>
      </c>
      <c r="D50" s="47" t="str">
        <f>Mid!L38</f>
        <v>Singapore</v>
      </c>
      <c r="E50" s="46">
        <f>Mid!M38</f>
        <v>339</v>
      </c>
      <c r="F50" s="73">
        <f>Mid!N38</f>
        <v>0.22604219454298138</v>
      </c>
      <c r="H50" s="43">
        <f>Mid!Q38</f>
        <v>17954</v>
      </c>
      <c r="I50" s="78">
        <f>Mid!R38</f>
        <v>0.29049368555652255</v>
      </c>
      <c r="R50" s="104" t="s">
        <v>199</v>
      </c>
    </row>
    <row r="51" spans="2:18" x14ac:dyDescent="0.35">
      <c r="B51" s="34">
        <v>47</v>
      </c>
      <c r="C51" s="34">
        <v>47</v>
      </c>
      <c r="D51" s="47" t="str">
        <f>Mid!L39</f>
        <v>Iraq</v>
      </c>
      <c r="E51" s="46">
        <f>Mid!M39</f>
        <v>315</v>
      </c>
      <c r="F51" s="73">
        <f>Mid!N39</f>
        <v>0.21003920731869952</v>
      </c>
      <c r="H51" s="43">
        <f>Mid!Q39</f>
        <v>26083</v>
      </c>
      <c r="I51" s="78">
        <f>Mid!R39</f>
        <v>0.42201998442524108</v>
      </c>
      <c r="R51" s="104" t="s">
        <v>200</v>
      </c>
    </row>
    <row r="52" spans="2:18" x14ac:dyDescent="0.35">
      <c r="B52" s="34">
        <v>48</v>
      </c>
      <c r="C52" s="34">
        <v>48</v>
      </c>
      <c r="D52" s="47" t="str">
        <f>Mid!L40</f>
        <v>Netherlands</v>
      </c>
      <c r="E52" s="46">
        <f>Mid!M40</f>
        <v>311</v>
      </c>
      <c r="F52" s="73">
        <f>Mid!N40</f>
        <v>0.20737204278131918</v>
      </c>
      <c r="H52" s="43">
        <f>Mid!Q40</f>
        <v>18477</v>
      </c>
      <c r="I52" s="78">
        <f>Mid!R40</f>
        <v>0.29895576629318632</v>
      </c>
      <c r="R52" s="104" t="s">
        <v>201</v>
      </c>
    </row>
    <row r="53" spans="2:18" x14ac:dyDescent="0.35">
      <c r="B53" s="34">
        <v>49</v>
      </c>
      <c r="C53" s="34">
        <v>49</v>
      </c>
      <c r="D53" s="47" t="str">
        <f>Mid!L41</f>
        <v>Samoa</v>
      </c>
      <c r="E53" s="46">
        <f>Mid!M41</f>
        <v>302</v>
      </c>
      <c r="F53" s="73">
        <f>Mid!N41</f>
        <v>0.20137092257221348</v>
      </c>
      <c r="H53" s="43">
        <f>Mid!Q41</f>
        <v>7716</v>
      </c>
      <c r="I53" s="78">
        <f>Mid!R41</f>
        <v>0.12484400566749071</v>
      </c>
      <c r="R53" s="104" t="s">
        <v>202</v>
      </c>
    </row>
    <row r="54" spans="2:18" x14ac:dyDescent="0.35">
      <c r="B54" s="34">
        <v>50</v>
      </c>
      <c r="C54" s="34">
        <v>50</v>
      </c>
      <c r="D54" s="47" t="str">
        <f>Mid!L42</f>
        <v>Scotland</v>
      </c>
      <c r="E54" s="46">
        <f>Mid!M42</f>
        <v>299</v>
      </c>
      <c r="F54" s="73">
        <f>Mid!N42</f>
        <v>0.19937054916917823</v>
      </c>
      <c r="H54" s="43">
        <f>Mid!Q42</f>
        <v>25771</v>
      </c>
      <c r="I54" s="78">
        <f>Mid!R42</f>
        <v>0.4169718597792772</v>
      </c>
      <c r="R54" s="104" t="s">
        <v>203</v>
      </c>
    </row>
    <row r="55" spans="2:18" x14ac:dyDescent="0.35">
      <c r="B55" s="34">
        <v>51</v>
      </c>
      <c r="C55" s="34">
        <v>51</v>
      </c>
      <c r="D55" s="47" t="str">
        <f>Mid!L43</f>
        <v>Nepal</v>
      </c>
      <c r="E55" s="46">
        <f>Mid!M43</f>
        <v>282</v>
      </c>
      <c r="F55" s="73">
        <f>Mid!N43</f>
        <v>0.18803509988531192</v>
      </c>
      <c r="H55" s="43">
        <f>Mid!Q43</f>
        <v>20154</v>
      </c>
      <c r="I55" s="78">
        <f>Mid!R43</f>
        <v>0.32608943626524206</v>
      </c>
      <c r="R55" s="104" t="s">
        <v>204</v>
      </c>
    </row>
    <row r="56" spans="2:18" x14ac:dyDescent="0.35">
      <c r="B56" s="34">
        <v>52</v>
      </c>
      <c r="C56" s="34">
        <v>52</v>
      </c>
      <c r="D56" s="47" t="str">
        <f>Mid!L44</f>
        <v>Malta</v>
      </c>
      <c r="E56" s="46">
        <f>Mid!M44</f>
        <v>255</v>
      </c>
      <c r="F56" s="73">
        <f>Mid!N44</f>
        <v>0.17003173925799481</v>
      </c>
      <c r="H56" s="43">
        <f>Mid!Q44</f>
        <v>16844</v>
      </c>
      <c r="I56" s="78">
        <f>Mid!R44</f>
        <v>0.27253401133530503</v>
      </c>
      <c r="R56" s="104" t="s">
        <v>205</v>
      </c>
    </row>
    <row r="57" spans="2:18" x14ac:dyDescent="0.35">
      <c r="B57" s="34">
        <v>53</v>
      </c>
      <c r="C57" s="34">
        <v>53</v>
      </c>
      <c r="D57" s="47" t="str">
        <f>Mid!L45</f>
        <v>Taiwan</v>
      </c>
      <c r="E57" s="46">
        <f>Mid!M45</f>
        <v>223</v>
      </c>
      <c r="F57" s="73">
        <f>Mid!N45</f>
        <v>0.14869442295895235</v>
      </c>
      <c r="H57" s="43">
        <f>Mid!Q45</f>
        <v>10719</v>
      </c>
      <c r="I57" s="78">
        <f>Mid!R45</f>
        <v>0.17343220538489282</v>
      </c>
      <c r="R57" s="104" t="s">
        <v>206</v>
      </c>
    </row>
    <row r="58" spans="2:18" x14ac:dyDescent="0.35">
      <c r="B58" s="34">
        <v>54</v>
      </c>
      <c r="C58" s="34">
        <v>54</v>
      </c>
      <c r="D58" s="47" t="str">
        <f>Mid!L46</f>
        <v>USA</v>
      </c>
      <c r="E58" s="46">
        <f>Mid!M46</f>
        <v>193</v>
      </c>
      <c r="F58" s="73">
        <f>Mid!N46</f>
        <v>0.1286906889286</v>
      </c>
      <c r="H58" s="43">
        <f>Mid!Q46</f>
        <v>23964</v>
      </c>
      <c r="I58" s="78">
        <f>Mid!R46</f>
        <v>0.38773480453806991</v>
      </c>
      <c r="R58" s="104" t="s">
        <v>207</v>
      </c>
    </row>
    <row r="59" spans="2:18" x14ac:dyDescent="0.35">
      <c r="B59" s="34">
        <v>55</v>
      </c>
      <c r="C59" s="34">
        <v>55</v>
      </c>
      <c r="D59" s="47" t="str">
        <f>Mid!L47</f>
        <v>Ireland</v>
      </c>
      <c r="E59" s="46">
        <f>Mid!M47</f>
        <v>189</v>
      </c>
      <c r="F59" s="73">
        <f>Mid!N47</f>
        <v>0.12602352439121969</v>
      </c>
      <c r="H59" s="43">
        <f>Mid!Q47</f>
        <v>17456</v>
      </c>
      <c r="I59" s="78">
        <f>Mid!R47</f>
        <v>0.28243610198700336</v>
      </c>
      <c r="R59" s="104" t="s">
        <v>208</v>
      </c>
    </row>
    <row r="60" spans="2:18" x14ac:dyDescent="0.35">
      <c r="B60" s="34">
        <v>56</v>
      </c>
      <c r="C60" s="34">
        <v>56</v>
      </c>
      <c r="D60" s="47" t="str">
        <f>Mid!L48</f>
        <v>Japan</v>
      </c>
      <c r="E60" s="46">
        <f>Mid!M48</f>
        <v>139</v>
      </c>
      <c r="F60" s="73">
        <f>Mid!N48</f>
        <v>9.2683967673965806E-2</v>
      </c>
      <c r="H60" s="43">
        <f>Mid!Q48</f>
        <v>9251</v>
      </c>
      <c r="I60" s="78">
        <f>Mid!R48</f>
        <v>0.14968013173016545</v>
      </c>
      <c r="R60" s="104" t="s">
        <v>209</v>
      </c>
    </row>
    <row r="61" spans="2:18" x14ac:dyDescent="0.35">
      <c r="B61" s="34">
        <v>57</v>
      </c>
      <c r="C61" s="34">
        <v>57</v>
      </c>
      <c r="D61" s="47" t="str">
        <f>Mid!L49</f>
        <v>Zimbabwe</v>
      </c>
      <c r="E61" s="46">
        <f>Mid!M49</f>
        <v>95</v>
      </c>
      <c r="F61" s="73">
        <f>Mid!N49</f>
        <v>6.3345157762782392E-2</v>
      </c>
      <c r="H61" s="43">
        <f>Mid!Q49</f>
        <v>6039</v>
      </c>
      <c r="I61" s="78">
        <f>Mid!R49</f>
        <v>9.7710335695434997E-2</v>
      </c>
      <c r="R61" s="104" t="s">
        <v>210</v>
      </c>
    </row>
    <row r="62" spans="2:18" x14ac:dyDescent="0.35">
      <c r="B62" s="34">
        <v>58</v>
      </c>
      <c r="C62" s="34">
        <v>58</v>
      </c>
      <c r="D62" s="47" t="str">
        <f>Mid!L50</f>
        <v>France</v>
      </c>
      <c r="E62" s="46">
        <f>Mid!M50</f>
        <v>87</v>
      </c>
      <c r="F62" s="73">
        <f>Mid!N50</f>
        <v>5.8010828688021765E-2</v>
      </c>
      <c r="H62" s="43">
        <f>Mid!Q50</f>
        <v>8073</v>
      </c>
      <c r="I62" s="78">
        <f>Mid!R50</f>
        <v>0.13062022521431474</v>
      </c>
      <c r="R62" s="104" t="s">
        <v>211</v>
      </c>
    </row>
    <row r="63" spans="2:18" x14ac:dyDescent="0.35">
      <c r="B63" s="34">
        <v>59</v>
      </c>
      <c r="C63" s="34">
        <v>59</v>
      </c>
      <c r="D63" s="47" t="str">
        <f>Mid!L51</f>
        <v>Canada</v>
      </c>
      <c r="E63" s="46">
        <f>Mid!M51</f>
        <v>82</v>
      </c>
      <c r="F63" s="73">
        <f>Mid!N51</f>
        <v>5.4676873016296375E-2</v>
      </c>
      <c r="H63" s="43">
        <f>Mid!Q51</f>
        <v>10438</v>
      </c>
      <c r="I63" s="78">
        <f>Mid!R51</f>
        <v>0.16888565722618817</v>
      </c>
      <c r="R63" s="104" t="s">
        <v>212</v>
      </c>
    </row>
    <row r="64" spans="2:18" x14ac:dyDescent="0.35">
      <c r="B64" s="34">
        <v>60</v>
      </c>
      <c r="C64" s="34">
        <v>60</v>
      </c>
      <c r="D64" s="47" t="str">
        <f>Mid!L52</f>
        <v>Brazil</v>
      </c>
      <c r="E64" s="46">
        <f>Mid!M52</f>
        <v>46</v>
      </c>
      <c r="F64" s="73">
        <f>Mid!N52</f>
        <v>3.0672392179873578E-2</v>
      </c>
      <c r="H64" s="43">
        <f>Mid!Q52</f>
        <v>5874</v>
      </c>
      <c r="I64" s="78">
        <f>Mid!R52</f>
        <v>9.5040654392281029E-2</v>
      </c>
      <c r="R64" s="104" t="s">
        <v>213</v>
      </c>
    </row>
    <row r="65" spans="2:18" x14ac:dyDescent="0.35">
      <c r="B65" s="34">
        <v>61</v>
      </c>
      <c r="C65" s="34">
        <v>61</v>
      </c>
      <c r="D65" s="47" t="str">
        <f>Mid!L53</f>
        <v>Wales</v>
      </c>
      <c r="E65" s="46">
        <f>Mid!M53</f>
        <v>38</v>
      </c>
      <c r="F65" s="73">
        <f>Mid!N53</f>
        <v>2.5338063105112954E-2</v>
      </c>
      <c r="H65" s="43">
        <f>Mid!Q53</f>
        <v>4859</v>
      </c>
      <c r="I65" s="78">
        <f>Mid!R53</f>
        <v>7.8618069406212729E-2</v>
      </c>
      <c r="R65" s="104" t="s">
        <v>214</v>
      </c>
    </row>
    <row r="66" spans="2:18" x14ac:dyDescent="0.35">
      <c r="B66" s="34">
        <v>62</v>
      </c>
      <c r="C66" s="34">
        <v>62</v>
      </c>
      <c r="D66" s="47" t="str">
        <f>Mid!L54</f>
        <v>Papua New Guinea</v>
      </c>
      <c r="E66" s="46">
        <f>Mid!M54</f>
        <v>28</v>
      </c>
      <c r="F66" s="73">
        <f>Mid!N54</f>
        <v>1.8670151761662177E-2</v>
      </c>
      <c r="H66" s="43">
        <f>Mid!Q54</f>
        <v>2712</v>
      </c>
      <c r="I66" s="78">
        <f>Mid!R54</f>
        <v>4.3879852691839659E-2</v>
      </c>
      <c r="R66" s="104" t="s">
        <v>215</v>
      </c>
    </row>
    <row r="67" spans="2:18" x14ac:dyDescent="0.35">
      <c r="B67" s="34">
        <v>63</v>
      </c>
      <c r="C67" s="34">
        <v>63</v>
      </c>
      <c r="D67" s="47" t="s">
        <v>61</v>
      </c>
      <c r="E67" s="48">
        <f>VLOOKUP(B67,Data!$B$6:$FI$203,3+'Municipal Detail'!$E$3*2-2)</f>
        <v>7761</v>
      </c>
      <c r="F67" s="73">
        <f>VLOOKUP(B67,Data!$B$6:$FI$203,3+'Municipal Detail'!$E$3*2-1)</f>
        <v>5.1749659936521484</v>
      </c>
      <c r="H67" s="43">
        <f>VLOOKUP(B67,Data!$B$6:$FI$203,3+'Municipal Detail'!$H$3*2-2)</f>
        <v>210821</v>
      </c>
      <c r="I67" s="78">
        <f>VLOOKUP(B67,Data!$B$6:$FI$203,3+'Municipal Detail'!$H$3*2-1)</f>
        <v>3.41105989098316</v>
      </c>
      <c r="R67" s="104" t="s">
        <v>216</v>
      </c>
    </row>
    <row r="68" spans="2:18" x14ac:dyDescent="0.35">
      <c r="B68" s="34">
        <v>64</v>
      </c>
      <c r="C68" s="34">
        <v>64</v>
      </c>
      <c r="D68" s="47" t="s">
        <v>62</v>
      </c>
      <c r="E68" s="43">
        <f>VLOOKUP(B68,Data!$B$6:$FI$203,3+'Municipal Detail'!$E$3*2-2)</f>
        <v>8242</v>
      </c>
      <c r="F68" s="74" t="str">
        <f>VLOOKUP(B68,Data!$B$6:$FI$203,3+'Municipal Detail'!$E$3*2-1)</f>
        <v>n.a.</v>
      </c>
      <c r="H68" s="43">
        <f>VLOOKUP(B68,Data!$B$6:$FI$203,3+'Municipal Detail'!$H$3*2-2)</f>
        <v>322968</v>
      </c>
      <c r="I68" s="80" t="str">
        <f>VLOOKUP(B68,Data!$B$6:$FI$203,3+'Municipal Detail'!$H$3*2-1)</f>
        <v>n.a.</v>
      </c>
      <c r="R68" s="104" t="s">
        <v>217</v>
      </c>
    </row>
    <row r="69" spans="2:18" x14ac:dyDescent="0.35">
      <c r="B69" s="34">
        <v>65</v>
      </c>
      <c r="C69" s="34">
        <v>65</v>
      </c>
      <c r="D69" s="49" t="s">
        <v>64</v>
      </c>
      <c r="E69" s="43">
        <f>VLOOKUP(B69,Data!$B$6:$FI$203,3+'Municipal Detail'!$E$3*2-2)</f>
        <v>158208</v>
      </c>
      <c r="F69" s="75">
        <f>SUM(F17:F67)</f>
        <v>99.999999999999986</v>
      </c>
      <c r="H69" s="43">
        <f>VLOOKUP(B69,Data!$B$6:$FI$203,3+'Municipal Detail'!$H$3*2-2)</f>
        <v>6503491</v>
      </c>
      <c r="I69" s="79">
        <f>SUM(I17:I67)</f>
        <v>99.999999999999986</v>
      </c>
      <c r="R69" s="104" t="s">
        <v>218</v>
      </c>
    </row>
    <row r="70" spans="2:18" x14ac:dyDescent="0.35">
      <c r="B70" s="34">
        <v>66</v>
      </c>
      <c r="C70" s="34">
        <v>66</v>
      </c>
      <c r="D70" s="38"/>
      <c r="E70" s="36"/>
      <c r="F70" s="37"/>
      <c r="H70" s="36"/>
      <c r="I70" s="37"/>
      <c r="R70" s="104" t="s">
        <v>219</v>
      </c>
    </row>
    <row r="71" spans="2:18" x14ac:dyDescent="0.35">
      <c r="B71" s="34">
        <v>67</v>
      </c>
      <c r="C71" s="34">
        <v>67</v>
      </c>
      <c r="D71" s="35" t="s">
        <v>65</v>
      </c>
      <c r="E71" s="39" t="s">
        <v>254</v>
      </c>
      <c r="F71" s="40" t="s">
        <v>255</v>
      </c>
      <c r="G71" s="41"/>
      <c r="H71" s="39" t="s">
        <v>254</v>
      </c>
      <c r="I71" s="40" t="s">
        <v>255</v>
      </c>
      <c r="R71" s="104" t="s">
        <v>220</v>
      </c>
    </row>
    <row r="72" spans="2:18" x14ac:dyDescent="0.35">
      <c r="B72" s="34">
        <v>68</v>
      </c>
      <c r="C72" s="34">
        <v>68</v>
      </c>
      <c r="D72" s="50" t="s">
        <v>66</v>
      </c>
      <c r="E72" s="43">
        <f>VLOOKUP(B72,Data!$B$6:$FI$203,3+'Municipal Detail'!$E$3*2-2)</f>
        <v>6882</v>
      </c>
      <c r="F72" s="73">
        <f>VLOOKUP(B72,Data!$B$6:$FI$203,3+'Municipal Detail'!$E$3*2-1)</f>
        <v>4.3499696601941746</v>
      </c>
      <c r="H72" s="43">
        <f>VLOOKUP(B72,Data!$B$6:$FI$203,3+'Municipal Detail'!$H$3*2-2)</f>
        <v>142894</v>
      </c>
      <c r="I72" s="78">
        <f>VLOOKUP(B72,Data!$B$6:$FI$203,3+'Municipal Detail'!$H$3*2-1)</f>
        <v>2.1971891711697609</v>
      </c>
      <c r="R72" s="104" t="s">
        <v>221</v>
      </c>
    </row>
    <row r="73" spans="2:18" x14ac:dyDescent="0.35">
      <c r="B73" s="34">
        <v>69</v>
      </c>
      <c r="C73" s="34">
        <v>69</v>
      </c>
      <c r="D73" s="38"/>
      <c r="E73" s="36"/>
      <c r="F73" s="37"/>
      <c r="H73" s="36"/>
      <c r="I73" s="37"/>
      <c r="R73" s="104" t="s">
        <v>222</v>
      </c>
    </row>
    <row r="74" spans="2:18" x14ac:dyDescent="0.35">
      <c r="B74" s="34">
        <v>70</v>
      </c>
      <c r="C74" s="34">
        <v>70</v>
      </c>
      <c r="D74" s="35" t="s">
        <v>67</v>
      </c>
      <c r="E74" s="39" t="s">
        <v>254</v>
      </c>
      <c r="F74" s="40" t="s">
        <v>255</v>
      </c>
      <c r="G74" s="41"/>
      <c r="H74" s="39" t="s">
        <v>254</v>
      </c>
      <c r="I74" s="40" t="s">
        <v>255</v>
      </c>
      <c r="R74" s="104" t="s">
        <v>224</v>
      </c>
    </row>
    <row r="75" spans="2:18" x14ac:dyDescent="0.35">
      <c r="B75" s="34">
        <v>71</v>
      </c>
      <c r="C75" s="34">
        <v>71</v>
      </c>
      <c r="D75" s="51" t="str">
        <f>'Mid2'!K4</f>
        <v>English only</v>
      </c>
      <c r="E75" s="46">
        <f>'Mid2'!L4</f>
        <v>46362</v>
      </c>
      <c r="F75" s="73">
        <f>'Mid2'!M4</f>
        <v>31.282767555312645</v>
      </c>
      <c r="H75" s="43">
        <f>'Mid2'!P4</f>
        <v>4369804</v>
      </c>
      <c r="I75" s="78">
        <f>'Mid2'!Q4</f>
        <v>70.909736457093302</v>
      </c>
      <c r="J75" s="84" t="str">
        <f>CONCATENATE($E$4,": Non-English Languages")</f>
        <v>Greater Dandenong: Non-English Languages</v>
      </c>
      <c r="R75" s="104" t="s">
        <v>225</v>
      </c>
    </row>
    <row r="76" spans="2:18" x14ac:dyDescent="0.35">
      <c r="B76" s="34">
        <v>72</v>
      </c>
      <c r="C76" s="34">
        <v>72</v>
      </c>
      <c r="D76" s="52" t="str">
        <f>'Mid2'!K5</f>
        <v>Vietnamese</v>
      </c>
      <c r="E76" s="46">
        <f>'Mid2'!L5</f>
        <v>18784</v>
      </c>
      <c r="F76" s="73">
        <f>'Mid2'!M5</f>
        <v>12.674507263685619</v>
      </c>
      <c r="H76" s="43">
        <f>'Mid2'!P5</f>
        <v>118801</v>
      </c>
      <c r="I76" s="78">
        <f>'Mid2'!Q5</f>
        <v>1.9278090277822852</v>
      </c>
      <c r="R76" s="104" t="s">
        <v>226</v>
      </c>
    </row>
    <row r="77" spans="2:18" x14ac:dyDescent="0.35">
      <c r="B77" s="34">
        <v>73</v>
      </c>
      <c r="C77" s="34">
        <v>73</v>
      </c>
      <c r="D77" s="52" t="str">
        <f>'Mid2'!K6</f>
        <v>Khmer</v>
      </c>
      <c r="E77" s="46">
        <f>'Mid2'!L6</f>
        <v>9663</v>
      </c>
      <c r="F77" s="73">
        <f>'Mid2'!M6</f>
        <v>6.5201109289285641</v>
      </c>
      <c r="H77" s="43">
        <f>'Mid2'!P6</f>
        <v>17556</v>
      </c>
      <c r="I77" s="78">
        <f>'Mid2'!Q6</f>
        <v>0.28488493608425686</v>
      </c>
      <c r="R77" s="104" t="s">
        <v>227</v>
      </c>
    </row>
    <row r="78" spans="2:18" x14ac:dyDescent="0.35">
      <c r="B78" s="34">
        <v>74</v>
      </c>
      <c r="C78" s="34">
        <v>74</v>
      </c>
      <c r="D78" s="52" t="str">
        <f>'Mid2'!K7</f>
        <v>Mandarin</v>
      </c>
      <c r="E78" s="46">
        <f>'Mid2'!L7</f>
        <v>6201</v>
      </c>
      <c r="F78" s="73">
        <f>'Mid2'!M7</f>
        <v>4.1841258274124007</v>
      </c>
      <c r="H78" s="43">
        <f>'Mid2'!P7</f>
        <v>221798</v>
      </c>
      <c r="I78" s="78">
        <f>'Mid2'!Q7</f>
        <v>3.5991631951250858</v>
      </c>
      <c r="R78" s="104" t="s">
        <v>228</v>
      </c>
    </row>
    <row r="79" spans="2:18" x14ac:dyDescent="0.35">
      <c r="B79" s="34">
        <v>75</v>
      </c>
      <c r="C79" s="34">
        <v>75</v>
      </c>
      <c r="D79" s="52" t="str">
        <f>'Mid2'!K8</f>
        <v>Punjabi</v>
      </c>
      <c r="E79" s="46">
        <f>'Mid2'!L8</f>
        <v>5399</v>
      </c>
      <c r="F79" s="73">
        <f>'Mid2'!M8</f>
        <v>3.6429761880663687</v>
      </c>
      <c r="H79" s="43">
        <f>'Mid2'!P8</f>
        <v>104949</v>
      </c>
      <c r="I79" s="78">
        <f>'Mid2'!Q8</f>
        <v>1.7030296854127749</v>
      </c>
      <c r="R79" s="104" t="s">
        <v>223</v>
      </c>
    </row>
    <row r="80" spans="2:18" x14ac:dyDescent="0.35">
      <c r="B80" s="34">
        <v>76</v>
      </c>
      <c r="C80" s="34">
        <v>76</v>
      </c>
      <c r="D80" s="52" t="str">
        <f>'Mid2'!K9</f>
        <v>Cantonese</v>
      </c>
      <c r="E80" s="46">
        <f>'Mid2'!L9</f>
        <v>4410</v>
      </c>
      <c r="F80" s="73">
        <f>'Mid2'!M9</f>
        <v>2.9756482662294288</v>
      </c>
      <c r="H80" s="43">
        <f>'Mid2'!P9</f>
        <v>82432</v>
      </c>
      <c r="I80" s="78">
        <f>'Mid2'!Q9</f>
        <v>1.3376415499713752</v>
      </c>
      <c r="R80" s="104" t="s">
        <v>229</v>
      </c>
    </row>
    <row r="81" spans="2:18" x14ac:dyDescent="0.35">
      <c r="B81" s="34">
        <v>77</v>
      </c>
      <c r="C81" s="34">
        <v>77</v>
      </c>
      <c r="D81" s="52" t="str">
        <f>'Mid2'!K10</f>
        <v>Sinhalese</v>
      </c>
      <c r="E81" s="46">
        <f>'Mid2'!L10</f>
        <v>3907</v>
      </c>
      <c r="F81" s="73">
        <f>'Mid2'!M10</f>
        <v>2.6362489288340991</v>
      </c>
      <c r="H81" s="43">
        <f>'Mid2'!P10</f>
        <v>49501</v>
      </c>
      <c r="I81" s="78">
        <f>'Mid2'!Q10</f>
        <v>0.80326322744969247</v>
      </c>
      <c r="R81" s="104" t="s">
        <v>230</v>
      </c>
    </row>
    <row r="82" spans="2:18" x14ac:dyDescent="0.35">
      <c r="B82" s="34">
        <v>78</v>
      </c>
      <c r="C82" s="34">
        <v>78</v>
      </c>
      <c r="D82" s="52" t="str">
        <f>'Mid2'!K11</f>
        <v>Greek</v>
      </c>
      <c r="E82" s="46">
        <f>'Mid2'!L11</f>
        <v>3509</v>
      </c>
      <c r="F82" s="73">
        <f>'Mid2'!M11</f>
        <v>2.3676983596823278</v>
      </c>
      <c r="H82" s="43">
        <f>'Mid2'!P11</f>
        <v>107158</v>
      </c>
      <c r="I82" s="78">
        <f>'Mid2'!Q11</f>
        <v>1.7388755969991339</v>
      </c>
      <c r="R82" s="104" t="s">
        <v>231</v>
      </c>
    </row>
    <row r="83" spans="2:18" x14ac:dyDescent="0.35">
      <c r="B83" s="34">
        <v>79</v>
      </c>
      <c r="C83" s="34">
        <v>79</v>
      </c>
      <c r="D83" s="52" t="str">
        <f>'Mid2'!K12</f>
        <v>Tamil</v>
      </c>
      <c r="E83" s="46">
        <f>'Mid2'!L12</f>
        <v>2797</v>
      </c>
      <c r="F83" s="73">
        <f>'Mid2'!M12</f>
        <v>1.8872762359736308</v>
      </c>
      <c r="H83" s="43">
        <f>'Mid2'!P12</f>
        <v>34123</v>
      </c>
      <c r="I83" s="78">
        <f>'Mid2'!Q12</f>
        <v>0.55372115937588839</v>
      </c>
      <c r="R83" s="104" t="s">
        <v>232</v>
      </c>
    </row>
    <row r="84" spans="2:18" x14ac:dyDescent="0.35">
      <c r="B84" s="34">
        <v>80</v>
      </c>
      <c r="C84" s="34">
        <v>80</v>
      </c>
      <c r="D84" s="52" t="str">
        <f>'Mid2'!K13</f>
        <v>Arabic</v>
      </c>
      <c r="E84" s="46">
        <f>'Mid2'!L13</f>
        <v>2522</v>
      </c>
      <c r="F84" s="73">
        <f>'Mid2'!M13</f>
        <v>1.701719938192884</v>
      </c>
      <c r="H84" s="43">
        <f>'Mid2'!P13</f>
        <v>91441</v>
      </c>
      <c r="I84" s="78">
        <f>'Mid2'!Q13</f>
        <v>1.4838325040146123</v>
      </c>
      <c r="R84" s="104" t="s">
        <v>253</v>
      </c>
    </row>
    <row r="85" spans="2:18" x14ac:dyDescent="0.35">
      <c r="B85" s="34">
        <v>81</v>
      </c>
      <c r="C85" s="34">
        <v>81</v>
      </c>
      <c r="D85" s="52" t="str">
        <f>'Mid2'!K14</f>
        <v>Hindi</v>
      </c>
      <c r="E85" s="46">
        <f>'Mid2'!L14</f>
        <v>2256</v>
      </c>
      <c r="F85" s="73">
        <f>'Mid2'!M14</f>
        <v>1.522236391975871</v>
      </c>
      <c r="H85" s="43">
        <f>'Mid2'!P14</f>
        <v>66930</v>
      </c>
      <c r="I85" s="78">
        <f>'Mid2'!Q14</f>
        <v>1.0860873075939459</v>
      </c>
      <c r="R85" s="104" t="s">
        <v>252</v>
      </c>
    </row>
    <row r="86" spans="2:18" x14ac:dyDescent="0.35">
      <c r="B86" s="34">
        <v>82</v>
      </c>
      <c r="C86" s="34">
        <v>82</v>
      </c>
      <c r="D86" s="52" t="str">
        <f>'Mid2'!K15</f>
        <v>Austronesian - Other</v>
      </c>
      <c r="E86" s="46">
        <f>'Mid2'!L15</f>
        <v>2057</v>
      </c>
      <c r="F86" s="73">
        <f>'Mid2'!M15</f>
        <v>1.3879611073999851</v>
      </c>
      <c r="H86" s="43">
        <f>'Mid2'!P15</f>
        <v>12967</v>
      </c>
      <c r="I86" s="78">
        <f>'Mid2'!Q15</f>
        <v>0.21041825963799038</v>
      </c>
    </row>
    <row r="87" spans="2:18" x14ac:dyDescent="0.35">
      <c r="B87" s="34">
        <v>83</v>
      </c>
      <c r="C87" s="34">
        <v>83</v>
      </c>
      <c r="D87" s="52" t="str">
        <f>'Mid2'!K16</f>
        <v>Serbian</v>
      </c>
      <c r="E87" s="46">
        <f>'Mid2'!L16</f>
        <v>2027</v>
      </c>
      <c r="F87" s="73">
        <f>'Mid2'!M16</f>
        <v>1.36771860218754</v>
      </c>
      <c r="H87" s="43">
        <f>'Mid2'!P16</f>
        <v>17833</v>
      </c>
      <c r="I87" s="78">
        <f>'Mid2'!Q16</f>
        <v>0.28937987384316205</v>
      </c>
    </row>
    <row r="88" spans="2:18" x14ac:dyDescent="0.35">
      <c r="B88" s="34">
        <v>84</v>
      </c>
      <c r="C88" s="34">
        <v>84</v>
      </c>
      <c r="D88" s="52" t="str">
        <f>'Mid2'!K17</f>
        <v>Italian</v>
      </c>
      <c r="E88" s="46">
        <f>'Mid2'!L17</f>
        <v>1877</v>
      </c>
      <c r="F88" s="73">
        <f>'Mid2'!M17</f>
        <v>1.2665060761253146</v>
      </c>
      <c r="H88" s="43">
        <f>'Mid2'!P17</f>
        <v>92320</v>
      </c>
      <c r="I88" s="78">
        <f>'Mid2'!Q17</f>
        <v>1.4980962234733763</v>
      </c>
    </row>
    <row r="89" spans="2:18" x14ac:dyDescent="0.35">
      <c r="B89" s="34">
        <v>85</v>
      </c>
      <c r="C89" s="34">
        <v>85</v>
      </c>
      <c r="D89" s="52" t="str">
        <f>'Mid2'!K18</f>
        <v>Urdu</v>
      </c>
      <c r="E89" s="46">
        <f>'Mid2'!L18</f>
        <v>1715</v>
      </c>
      <c r="F89" s="73">
        <f>'Mid2'!M18</f>
        <v>1.157196547978111</v>
      </c>
      <c r="H89" s="43">
        <f>'Mid2'!P18</f>
        <v>38084</v>
      </c>
      <c r="I89" s="78">
        <f>'Mid2'!Q18</f>
        <v>0.61799714660701976</v>
      </c>
    </row>
    <row r="90" spans="2:18" x14ac:dyDescent="0.35">
      <c r="B90" s="34">
        <v>86</v>
      </c>
      <c r="C90" s="34">
        <v>86</v>
      </c>
      <c r="D90" s="52" t="str">
        <f>'Mid2'!K19</f>
        <v>Turkish</v>
      </c>
      <c r="E90" s="46">
        <f>'Mid2'!L19</f>
        <v>1518</v>
      </c>
      <c r="F90" s="73">
        <f>'Mid2'!M19</f>
        <v>1.0242707637497217</v>
      </c>
      <c r="H90" s="43">
        <f>'Mid2'!P19</f>
        <v>34864</v>
      </c>
      <c r="I90" s="78">
        <f>'Mid2'!Q19</f>
        <v>0.56574552356126284</v>
      </c>
    </row>
    <row r="91" spans="2:18" x14ac:dyDescent="0.35">
      <c r="B91" s="34">
        <v>87</v>
      </c>
      <c r="C91" s="34">
        <v>87</v>
      </c>
      <c r="D91" s="52" t="str">
        <f>'Mid2'!K20</f>
        <v>Chinese Ls other</v>
      </c>
      <c r="E91" s="46">
        <f>'Mid2'!L20</f>
        <v>1434</v>
      </c>
      <c r="F91" s="73">
        <f>'Mid2'!M20</f>
        <v>0.96759174915487545</v>
      </c>
      <c r="H91" s="43">
        <f>'Mid2'!P20</f>
        <v>15766</v>
      </c>
      <c r="I91" s="78">
        <f>'Mid2'!Q20</f>
        <v>0.25583822637869641</v>
      </c>
    </row>
    <row r="92" spans="2:18" x14ac:dyDescent="0.35">
      <c r="B92" s="34">
        <v>88</v>
      </c>
      <c r="C92" s="34">
        <v>88</v>
      </c>
      <c r="D92" s="52" t="str">
        <f>'Mid2'!K21</f>
        <v>Spanish</v>
      </c>
      <c r="E92" s="46">
        <f>'Mid2'!L21</f>
        <v>1361</v>
      </c>
      <c r="F92" s="73">
        <f>'Mid2'!M21</f>
        <v>0.918334986471259</v>
      </c>
      <c r="H92" s="43">
        <f>'Mid2'!P21</f>
        <v>43181</v>
      </c>
      <c r="I92" s="78">
        <f>'Mid2'!Q21</f>
        <v>0.7007072468133001</v>
      </c>
    </row>
    <row r="93" spans="2:18" x14ac:dyDescent="0.35">
      <c r="B93" s="34">
        <v>89</v>
      </c>
      <c r="C93" s="34">
        <v>89</v>
      </c>
      <c r="D93" s="52" t="str">
        <f>'Mid2'!K22</f>
        <v>Tagalog</v>
      </c>
      <c r="E93" s="46">
        <f>'Mid2'!L22</f>
        <v>1152</v>
      </c>
      <c r="F93" s="73">
        <f>'Mid2'!M22</f>
        <v>0.77731220015789149</v>
      </c>
      <c r="H93" s="43">
        <f>'Mid2'!P22</f>
        <v>29044</v>
      </c>
      <c r="I93" s="78">
        <f>'Mid2'!Q22</f>
        <v>0.47130314898787629</v>
      </c>
    </row>
    <row r="94" spans="2:18" x14ac:dyDescent="0.35">
      <c r="B94" s="34">
        <v>90</v>
      </c>
      <c r="C94" s="34">
        <v>90</v>
      </c>
      <c r="D94" s="52" t="str">
        <f>'Mid2'!K23</f>
        <v>Malayalam</v>
      </c>
      <c r="E94" s="46">
        <f>'Mid2'!L23</f>
        <v>1056</v>
      </c>
      <c r="F94" s="73">
        <f>'Mid2'!M23</f>
        <v>0.71253618347806724</v>
      </c>
      <c r="H94" s="43">
        <f>'Mid2'!P23</f>
        <v>25342</v>
      </c>
      <c r="I94" s="78">
        <f>'Mid2'!Q23</f>
        <v>0.41123000969738199</v>
      </c>
    </row>
    <row r="95" spans="2:18" x14ac:dyDescent="0.35">
      <c r="B95" s="34">
        <v>91</v>
      </c>
      <c r="C95" s="34">
        <v>91</v>
      </c>
      <c r="D95" s="52" t="str">
        <f>'Mid2'!K24</f>
        <v>Filipino</v>
      </c>
      <c r="E95" s="46">
        <f>'Mid2'!L24</f>
        <v>940</v>
      </c>
      <c r="F95" s="73">
        <f>'Mid2'!M24</f>
        <v>0.63426516332327953</v>
      </c>
      <c r="H95" s="43">
        <f>'Mid2'!P24</f>
        <v>23611</v>
      </c>
      <c r="I95" s="78">
        <f>'Mid2'!Q24</f>
        <v>0.38314070550725615</v>
      </c>
    </row>
    <row r="96" spans="2:18" x14ac:dyDescent="0.35">
      <c r="B96" s="34">
        <v>92</v>
      </c>
      <c r="C96" s="34">
        <v>92</v>
      </c>
      <c r="D96" s="52" t="str">
        <f>'Mid2'!K25</f>
        <v>Indonesian</v>
      </c>
      <c r="E96" s="46">
        <f>'Mid2'!L25</f>
        <v>811</v>
      </c>
      <c r="F96" s="73">
        <f>'Mid2'!M25</f>
        <v>0.54722239090976565</v>
      </c>
      <c r="H96" s="43">
        <f>'Mid2'!P25</f>
        <v>17877</v>
      </c>
      <c r="I96" s="78">
        <f>'Mid2'!Q25</f>
        <v>0.29009387117670654</v>
      </c>
    </row>
    <row r="97" spans="2:9" x14ac:dyDescent="0.35">
      <c r="B97" s="34">
        <v>93</v>
      </c>
      <c r="C97" s="34">
        <v>93</v>
      </c>
      <c r="D97" s="52" t="str">
        <f>'Mid2'!K26</f>
        <v>Persian</v>
      </c>
      <c r="E97" s="46">
        <f>'Mid2'!L26</f>
        <v>809</v>
      </c>
      <c r="F97" s="73">
        <f>'Mid2'!M26</f>
        <v>0.5458728905622694</v>
      </c>
      <c r="H97" s="43">
        <f>'Mid2'!P26</f>
        <v>22398</v>
      </c>
      <c r="I97" s="78">
        <f>'Mid2'!Q26</f>
        <v>0.3634570971984043</v>
      </c>
    </row>
    <row r="98" spans="2:9" x14ac:dyDescent="0.35">
      <c r="B98" s="34">
        <v>94</v>
      </c>
      <c r="C98" s="34">
        <v>94</v>
      </c>
      <c r="D98" s="52" t="str">
        <f>'Mid2'!K27</f>
        <v>Gujarati</v>
      </c>
      <c r="E98" s="46">
        <f>'Mid2'!L27</f>
        <v>786</v>
      </c>
      <c r="F98" s="73">
        <f>'Mid2'!M27</f>
        <v>0.53035363656606138</v>
      </c>
      <c r="H98" s="43">
        <f>'Mid2'!P27</f>
        <v>24181</v>
      </c>
      <c r="I98" s="78">
        <f>'Mid2'!Q27</f>
        <v>0.39239021641908267</v>
      </c>
    </row>
    <row r="99" spans="2:9" x14ac:dyDescent="0.35">
      <c r="B99" s="34">
        <v>95</v>
      </c>
      <c r="C99" s="34">
        <v>95</v>
      </c>
      <c r="D99" s="52" t="str">
        <f>'Mid2'!K28</f>
        <v>French</v>
      </c>
      <c r="E99" s="46">
        <f>'Mid2'!L28</f>
        <v>716</v>
      </c>
      <c r="F99" s="73">
        <f>'Mid2'!M28</f>
        <v>0.48312112440368948</v>
      </c>
      <c r="H99" s="43">
        <f>'Mid2'!P28</f>
        <v>18543</v>
      </c>
      <c r="I99" s="78">
        <f>'Mid2'!Q28</f>
        <v>0.30090119445263014</v>
      </c>
    </row>
    <row r="100" spans="2:9" x14ac:dyDescent="0.35">
      <c r="B100" s="34">
        <v>96</v>
      </c>
      <c r="C100" s="34">
        <v>96</v>
      </c>
      <c r="D100" s="52" t="str">
        <f>'Mid2'!K29</f>
        <v>Bengali</v>
      </c>
      <c r="E100" s="46">
        <f>'Mid2'!L29</f>
        <v>687</v>
      </c>
      <c r="F100" s="73">
        <f>'Mid2'!M29</f>
        <v>0.46355336936499264</v>
      </c>
      <c r="H100" s="43">
        <f>'Mid2'!P29</f>
        <v>15123</v>
      </c>
      <c r="I100" s="78">
        <f>'Mid2'!Q29</f>
        <v>0.24540412898167102</v>
      </c>
    </row>
    <row r="101" spans="2:9" x14ac:dyDescent="0.35">
      <c r="B101" s="34">
        <v>97</v>
      </c>
      <c r="C101" s="34">
        <v>97</v>
      </c>
      <c r="D101" s="52" t="str">
        <f>'Mid2'!K30</f>
        <v>Croatian</v>
      </c>
      <c r="E101" s="46">
        <f>'Mid2'!L30</f>
        <v>681</v>
      </c>
      <c r="F101" s="73">
        <f>'Mid2'!M30</f>
        <v>0.45950486832250353</v>
      </c>
      <c r="H101" s="43">
        <f>'Mid2'!P30</f>
        <v>19258</v>
      </c>
      <c r="I101" s="78">
        <f>'Mid2'!Q30</f>
        <v>0.31250365112272832</v>
      </c>
    </row>
    <row r="102" spans="2:9" x14ac:dyDescent="0.35">
      <c r="B102" s="34">
        <v>98</v>
      </c>
      <c r="C102" s="34">
        <v>98</v>
      </c>
      <c r="D102" s="52" t="str">
        <f>'Mid2'!K31</f>
        <v>Thai</v>
      </c>
      <c r="E102" s="46">
        <f>'Mid2'!L31</f>
        <v>657</v>
      </c>
      <c r="F102" s="73">
        <f>'Mid2'!M31</f>
        <v>0.4433108641525475</v>
      </c>
      <c r="H102" s="43">
        <f>'Mid2'!P31</f>
        <v>14724</v>
      </c>
      <c r="I102" s="78">
        <f>'Mid2'!Q31</f>
        <v>0.23892947134339249</v>
      </c>
    </row>
    <row r="103" spans="2:9" x14ac:dyDescent="0.35">
      <c r="B103" s="34">
        <v>99</v>
      </c>
      <c r="C103" s="34">
        <v>99</v>
      </c>
      <c r="D103" s="52" t="str">
        <f>'Mid2'!K32</f>
        <v>Polish</v>
      </c>
      <c r="E103" s="46">
        <f>'Mid2'!L32</f>
        <v>631</v>
      </c>
      <c r="F103" s="73">
        <f>'Mid2'!M32</f>
        <v>0.42576735963509516</v>
      </c>
      <c r="H103" s="43">
        <f>'Mid2'!P32</f>
        <v>13670</v>
      </c>
      <c r="I103" s="78">
        <f>'Mid2'!Q32</f>
        <v>0.22182598976257642</v>
      </c>
    </row>
    <row r="104" spans="2:9" x14ac:dyDescent="0.35">
      <c r="B104" s="34">
        <v>100</v>
      </c>
      <c r="C104" s="34">
        <v>100</v>
      </c>
      <c r="D104" s="52" t="str">
        <f>'Mid2'!K33</f>
        <v>Korean</v>
      </c>
      <c r="E104" s="46">
        <f>'Mid2'!L33</f>
        <v>630</v>
      </c>
      <c r="F104" s="73">
        <f>'Mid2'!M33</f>
        <v>0.42509260946134692</v>
      </c>
      <c r="H104" s="43">
        <f>'Mid2'!P33</f>
        <v>16802</v>
      </c>
      <c r="I104" s="78">
        <f>'Mid2'!Q33</f>
        <v>0.27264961814124422</v>
      </c>
    </row>
    <row r="105" spans="2:9" x14ac:dyDescent="0.35">
      <c r="B105" s="34">
        <v>101</v>
      </c>
      <c r="C105" s="34">
        <v>101</v>
      </c>
      <c r="D105" s="52" t="str">
        <f>'Mid2'!K34</f>
        <v>Samoan</v>
      </c>
      <c r="E105" s="46">
        <f>'Mid2'!L34</f>
        <v>507</v>
      </c>
      <c r="F105" s="73">
        <f>'Mid2'!M34</f>
        <v>0.34209833809032208</v>
      </c>
      <c r="H105" s="43">
        <f>'Mid2'!P34</f>
        <v>13171</v>
      </c>
      <c r="I105" s="78">
        <f>'Mid2'!Q34</f>
        <v>0.2137286109116967</v>
      </c>
    </row>
    <row r="106" spans="2:9" x14ac:dyDescent="0.35">
      <c r="B106" s="34">
        <v>102</v>
      </c>
      <c r="C106" s="34">
        <v>102</v>
      </c>
      <c r="D106" s="52" t="str">
        <f>'Mid2'!K35</f>
        <v>Russian</v>
      </c>
      <c r="E106" s="46">
        <f>'Mid2'!L35</f>
        <v>474</v>
      </c>
      <c r="F106" s="73">
        <f>'Mid2'!M35</f>
        <v>0.31983158235663245</v>
      </c>
      <c r="H106" s="43">
        <f>'Mid2'!P35</f>
        <v>18205</v>
      </c>
      <c r="I106" s="78">
        <f>'Mid2'!Q35</f>
        <v>0.2954163967540383</v>
      </c>
    </row>
    <row r="107" spans="2:9" x14ac:dyDescent="0.35">
      <c r="B107" s="34">
        <v>103</v>
      </c>
      <c r="C107" s="34">
        <v>103</v>
      </c>
      <c r="D107" s="52" t="str">
        <f>'Mid2'!K36</f>
        <v>Indo-Aryan - other</v>
      </c>
      <c r="E107" s="46">
        <f>'Mid2'!L36</f>
        <v>373</v>
      </c>
      <c r="F107" s="73">
        <f>'Mid2'!M36</f>
        <v>0.25168181480806734</v>
      </c>
      <c r="H107" s="43">
        <f>'Mid2'!P36</f>
        <v>12367</v>
      </c>
      <c r="I107" s="78">
        <f>'Mid2'!Q36</f>
        <v>0.20068193236238352</v>
      </c>
    </row>
    <row r="108" spans="2:9" x14ac:dyDescent="0.35">
      <c r="B108" s="34">
        <v>104</v>
      </c>
      <c r="C108" s="34">
        <v>104</v>
      </c>
      <c r="D108" s="52" t="str">
        <f>'Mid2'!K37</f>
        <v>Nepali</v>
      </c>
      <c r="E108" s="46">
        <f>'Mid2'!L37</f>
        <v>311</v>
      </c>
      <c r="F108" s="73">
        <f>'Mid2'!M37</f>
        <v>0.20984730403568078</v>
      </c>
      <c r="H108" s="43">
        <f>'Mid2'!P37</f>
        <v>21955</v>
      </c>
      <c r="I108" s="78">
        <f>'Mid2'!Q37</f>
        <v>0.35626844222658122</v>
      </c>
    </row>
    <row r="109" spans="2:9" x14ac:dyDescent="0.35">
      <c r="B109" s="34">
        <v>105</v>
      </c>
      <c r="C109" s="34">
        <v>105</v>
      </c>
      <c r="D109" s="52" t="str">
        <f>'Mid2'!K38</f>
        <v>Macedonian</v>
      </c>
      <c r="E109" s="46">
        <f>'Mid2'!L38</f>
        <v>303</v>
      </c>
      <c r="F109" s="73">
        <f>'Mid2'!M38</f>
        <v>0.20444930264569544</v>
      </c>
      <c r="H109" s="43">
        <f>'Mid2'!P38</f>
        <v>29356</v>
      </c>
      <c r="I109" s="78">
        <f>'Mid2'!Q38</f>
        <v>0.47636603917119191</v>
      </c>
    </row>
    <row r="110" spans="2:9" x14ac:dyDescent="0.35">
      <c r="B110" s="34">
        <v>106</v>
      </c>
      <c r="C110" s="34">
        <v>106</v>
      </c>
      <c r="D110" s="52" t="str">
        <f>'Mid2'!K39</f>
        <v>German</v>
      </c>
      <c r="E110" s="46">
        <f>'Mid2'!L39</f>
        <v>194</v>
      </c>
      <c r="F110" s="73">
        <f>'Mid2'!M39</f>
        <v>0.13090153370714494</v>
      </c>
      <c r="H110" s="43">
        <f>'Mid2'!P39</f>
        <v>16515</v>
      </c>
      <c r="I110" s="78">
        <f>'Mid2'!Q39</f>
        <v>0.26799240826107895</v>
      </c>
    </row>
    <row r="111" spans="2:9" x14ac:dyDescent="0.35">
      <c r="B111" s="34">
        <v>107</v>
      </c>
      <c r="C111" s="34">
        <v>107</v>
      </c>
      <c r="D111" s="52" t="str">
        <f>'Mid2'!K40</f>
        <v>Japanese</v>
      </c>
      <c r="E111" s="46">
        <f>'Mid2'!L40</f>
        <v>186</v>
      </c>
      <c r="F111" s="73">
        <f>'Mid2'!M40</f>
        <v>0.12550353231715958</v>
      </c>
      <c r="H111" s="43">
        <f>'Mid2'!P40</f>
        <v>12352</v>
      </c>
      <c r="I111" s="78">
        <f>'Mid2'!Q40</f>
        <v>0.20043852418049332</v>
      </c>
    </row>
    <row r="112" spans="2:9" x14ac:dyDescent="0.35">
      <c r="B112" s="34">
        <v>108</v>
      </c>
      <c r="C112" s="34">
        <v>108</v>
      </c>
      <c r="D112" s="52" t="str">
        <f>'Mid2'!K41</f>
        <v>Portuguese</v>
      </c>
      <c r="E112" s="46">
        <f>'Mid2'!L41</f>
        <v>184</v>
      </c>
      <c r="F112" s="73">
        <f>'Mid2'!M41</f>
        <v>0.12415403196966324</v>
      </c>
      <c r="H112" s="43">
        <f>'Mid2'!P41</f>
        <v>9214</v>
      </c>
      <c r="I112" s="78">
        <f>'Mid2'!Q41</f>
        <v>0.14951753252906941</v>
      </c>
    </row>
    <row r="113" spans="2:10" x14ac:dyDescent="0.35">
      <c r="B113" s="34">
        <v>109</v>
      </c>
      <c r="C113" s="34">
        <v>109</v>
      </c>
      <c r="D113" s="52" t="str">
        <f>'Mid2'!K42</f>
        <v>Afrikaans</v>
      </c>
      <c r="E113" s="46">
        <f>'Mid2'!L42</f>
        <v>79</v>
      </c>
      <c r="F113" s="73">
        <f>'Mid2'!M42</f>
        <v>5.3305263726105404E-2</v>
      </c>
      <c r="H113" s="43">
        <f>'Mid2'!P42</f>
        <v>6039</v>
      </c>
      <c r="I113" s="78">
        <f>'Mid2'!Q42</f>
        <v>9.7996134028983092E-2</v>
      </c>
    </row>
    <row r="114" spans="2:10" x14ac:dyDescent="0.35">
      <c r="B114" s="34">
        <v>110</v>
      </c>
      <c r="C114" s="34">
        <v>110</v>
      </c>
      <c r="D114" s="52" t="str">
        <f>'Mid2'!K43</f>
        <v>Australian Indigenous Languages</v>
      </c>
      <c r="E114" s="46">
        <f>'Mid2'!L43</f>
        <v>10</v>
      </c>
      <c r="F114" s="73">
        <f>'Mid2'!M43</f>
        <v>6.7475017374816967E-3</v>
      </c>
      <c r="H114" s="43">
        <f>'Mid2'!P43</f>
        <v>1143</v>
      </c>
      <c r="I114" s="78">
        <f>'Mid2'!Q43</f>
        <v>1.8547703460031078E-2</v>
      </c>
    </row>
    <row r="115" spans="2:10" x14ac:dyDescent="0.35">
      <c r="B115" s="34">
        <v>111</v>
      </c>
      <c r="C115" s="34">
        <v>111</v>
      </c>
      <c r="D115" s="53" t="s">
        <v>108</v>
      </c>
      <c r="E115" s="43">
        <f>VLOOKUP(B115,Data!$B$6:$FI$203,3+'Municipal Detail'!$E$3*2-2)</f>
        <v>18227</v>
      </c>
      <c r="F115" s="73">
        <f>VLOOKUP(B115,Data!$B$6:$FI$203,3+'Municipal Detail'!$E$3*2-1)</f>
        <v>12.29867141690789</v>
      </c>
      <c r="H115" s="43">
        <f>VLOOKUP(B115,Data!$B$6:$FI$203,3+'Municipal Detail'!$H$3*2-2)</f>
        <v>262090</v>
      </c>
      <c r="I115" s="78">
        <f>VLOOKUP(B115,Data!$B$6:$FI$203,3+'Municipal Detail'!$H$3*2-1)</f>
        <v>4.2529900261063389</v>
      </c>
    </row>
    <row r="116" spans="2:10" x14ac:dyDescent="0.35">
      <c r="B116" s="34">
        <v>112</v>
      </c>
      <c r="C116" s="34">
        <v>112</v>
      </c>
      <c r="D116" s="53" t="s">
        <v>62</v>
      </c>
      <c r="E116" s="43">
        <f>VLOOKUP(B116,Data!$B$6:$FI$203,3+'Municipal Detail'!$E$3*2-2)</f>
        <v>9994</v>
      </c>
      <c r="F116" s="73"/>
      <c r="H116" s="43">
        <f>VLOOKUP(B116,Data!$B$6:$FI$203,3+'Municipal Detail'!$H$3*2-2)</f>
        <v>341903</v>
      </c>
      <c r="I116" s="78"/>
    </row>
    <row r="117" spans="2:10" x14ac:dyDescent="0.35">
      <c r="B117" s="34">
        <v>113</v>
      </c>
      <c r="C117" s="34">
        <v>113</v>
      </c>
      <c r="D117" s="49" t="s">
        <v>64</v>
      </c>
      <c r="E117" s="43">
        <f>VLOOKUP(B117,Data!$B$6:$FI$203,3+'Municipal Detail'!$E$3*2-2)</f>
        <v>158208</v>
      </c>
      <c r="F117" s="75">
        <f>SUM(F75:F115)</f>
        <v>99.999999999999986</v>
      </c>
      <c r="H117" s="43">
        <f>VLOOKUP(B117,Data!$B$6:$FI$203,3+'Municipal Detail'!$H$3*2-2)</f>
        <v>6503491</v>
      </c>
      <c r="I117" s="79">
        <f>SUM(I75:I115)</f>
        <v>100.00000000000003</v>
      </c>
    </row>
    <row r="118" spans="2:10" ht="21.4" customHeight="1" x14ac:dyDescent="0.35">
      <c r="B118" s="34">
        <v>114</v>
      </c>
      <c r="C118" s="34">
        <v>114</v>
      </c>
      <c r="D118" s="38"/>
      <c r="E118" s="39" t="s">
        <v>254</v>
      </c>
      <c r="F118" s="40" t="s">
        <v>255</v>
      </c>
      <c r="G118" s="41"/>
      <c r="H118" s="39" t="s">
        <v>254</v>
      </c>
      <c r="I118" s="40" t="s">
        <v>255</v>
      </c>
    </row>
    <row r="119" spans="2:10" x14ac:dyDescent="0.35">
      <c r="B119" s="34">
        <v>115</v>
      </c>
      <c r="C119" s="34">
        <v>115</v>
      </c>
      <c r="D119" s="54" t="s">
        <v>109</v>
      </c>
      <c r="E119" s="43">
        <f>VLOOKUP(B119,Data!$B$6:$FI$203,3+'Municipal Detail'!$E$3*2-2)</f>
        <v>22748</v>
      </c>
      <c r="F119" s="73">
        <f>VLOOKUP(B119,Data!$B$6:$FI$203,3+'Municipal Detail'!$E$3*2-1)</f>
        <v>14.378539644012944</v>
      </c>
      <c r="H119" s="43">
        <f>VLOOKUP(B119,Data!$B$6:$FI$203,3+'Municipal Detail'!$H$3*2-2)</f>
        <v>233912</v>
      </c>
      <c r="I119" s="78">
        <f>VLOOKUP(B119,Data!$B$6:$FI$203,3+'Municipal Detail'!$H$3*2-1)</f>
        <v>3.5967144415207155</v>
      </c>
    </row>
    <row r="120" spans="2:10" x14ac:dyDescent="0.35">
      <c r="B120" s="34">
        <v>116</v>
      </c>
      <c r="C120" s="34">
        <v>116</v>
      </c>
      <c r="D120" s="38"/>
      <c r="E120" s="36"/>
      <c r="F120" s="37"/>
      <c r="H120" s="36"/>
      <c r="I120" s="37"/>
    </row>
    <row r="121" spans="2:10" x14ac:dyDescent="0.35">
      <c r="B121" s="34">
        <v>117</v>
      </c>
      <c r="C121" s="34">
        <v>117</v>
      </c>
      <c r="D121" s="35" t="s">
        <v>266</v>
      </c>
      <c r="E121" s="39" t="s">
        <v>254</v>
      </c>
      <c r="F121" s="40" t="s">
        <v>255</v>
      </c>
      <c r="G121" s="41"/>
      <c r="H121" s="39" t="s">
        <v>254</v>
      </c>
      <c r="I121" s="40" t="s">
        <v>255</v>
      </c>
      <c r="J121" s="84" t="str">
        <f>CONCATENATE($E$4,": Religions")</f>
        <v>Greater Dandenong: Religions</v>
      </c>
    </row>
    <row r="122" spans="2:10" x14ac:dyDescent="0.35">
      <c r="B122" s="34">
        <v>118</v>
      </c>
      <c r="C122" s="34">
        <v>118</v>
      </c>
      <c r="D122" s="50" t="s">
        <v>111</v>
      </c>
      <c r="E122" s="43">
        <f>VLOOKUP(B122,Data!$B$6:$FI$203,3+'Municipal Detail'!$E$3*2-2)</f>
        <v>25124</v>
      </c>
      <c r="F122" s="73">
        <f>VLOOKUP(B122,Data!$B$6:$FI$203,3+'Municipal Detail'!$E$3*2-1)</f>
        <v>17.06700722786805</v>
      </c>
      <c r="H122" s="43">
        <f>VLOOKUP(B122,Data!$B$6:$FI$203,3+'Municipal Detail'!$H$3*2-2)</f>
        <v>204493</v>
      </c>
      <c r="I122" s="78">
        <f>VLOOKUP(B122,Data!$B$6:$FI$203,3+'Municipal Detail'!$H$3*2-1)</f>
        <v>3.3716866891805219</v>
      </c>
    </row>
    <row r="123" spans="2:10" x14ac:dyDescent="0.35">
      <c r="B123" s="34">
        <v>119</v>
      </c>
      <c r="C123" s="34">
        <v>119</v>
      </c>
      <c r="D123" s="42" t="s">
        <v>112</v>
      </c>
      <c r="E123" s="43">
        <f>VLOOKUP(B123,Data!$B$6:$FI$203,3+'Municipal Detail'!$E$3*2-2)</f>
        <v>52833</v>
      </c>
      <c r="F123" s="73">
        <f>VLOOKUP(B123,Data!$B$6:$FI$203,3+'Municipal Detail'!$E$3*2-1)</f>
        <v>35.890033150372261</v>
      </c>
      <c r="H123" s="43">
        <f>VLOOKUP(B123,Data!$B$6:$FI$203,3+'Municipal Detail'!$H$3*2-2)</f>
        <v>2657748</v>
      </c>
      <c r="I123" s="78">
        <f>VLOOKUP(B123,Data!$B$6:$FI$203,3+'Municipal Detail'!$H$3*2-1)</f>
        <v>43.821028371612492</v>
      </c>
    </row>
    <row r="124" spans="2:10" x14ac:dyDescent="0.35">
      <c r="B124" s="34">
        <v>120</v>
      </c>
      <c r="C124" s="34">
        <v>120</v>
      </c>
      <c r="D124" s="55" t="s">
        <v>113</v>
      </c>
      <c r="E124" s="43">
        <f>VLOOKUP(B124,Data!$B$6:$FI$203,3+'Municipal Detail'!$E$3*2-2)</f>
        <v>8041</v>
      </c>
      <c r="F124" s="73">
        <f>VLOOKUP(B124,Data!$B$6:$FI$203,3+'Municipal Detail'!$E$3*2-1)</f>
        <v>5.4623390033150372</v>
      </c>
      <c r="H124" s="43">
        <f>VLOOKUP(B124,Data!$B$6:$FI$203,3+'Municipal Detail'!$H$3*2-2)</f>
        <v>214058</v>
      </c>
      <c r="I124" s="78">
        <f>VLOOKUP(B124,Data!$B$6:$FI$203,3+'Municipal Detail'!$H$3*2-1)</f>
        <v>3.5293946947455614</v>
      </c>
    </row>
    <row r="125" spans="2:10" x14ac:dyDescent="0.35">
      <c r="B125" s="34">
        <v>121</v>
      </c>
      <c r="C125" s="34">
        <v>121</v>
      </c>
      <c r="D125" s="55" t="s">
        <v>114</v>
      </c>
      <c r="E125" s="43">
        <f>VLOOKUP(B125,Data!$B$6:$FI$203,3+'Municipal Detail'!$E$3*2-2)</f>
        <v>22522</v>
      </c>
      <c r="F125" s="73">
        <f>VLOOKUP(B125,Data!$B$6:$FI$203,3+'Municipal Detail'!$E$3*2-1)</f>
        <v>15.299440247812617</v>
      </c>
      <c r="H125" s="43">
        <f>VLOOKUP(B125,Data!$B$6:$FI$203,3+'Municipal Detail'!$H$3*2-2)</f>
        <v>273028</v>
      </c>
      <c r="I125" s="78">
        <f>VLOOKUP(B125,Data!$B$6:$FI$203,3+'Municipal Detail'!$H$3*2-1)</f>
        <v>4.5016938153070249</v>
      </c>
    </row>
    <row r="126" spans="2:10" x14ac:dyDescent="0.35">
      <c r="B126" s="34">
        <v>122</v>
      </c>
      <c r="C126" s="34">
        <v>122</v>
      </c>
      <c r="D126" s="55" t="s">
        <v>115</v>
      </c>
      <c r="E126" s="43">
        <f>VLOOKUP(B126,Data!$B$6:$FI$203,3+'Municipal Detail'!$E$3*2-2)</f>
        <v>185</v>
      </c>
      <c r="F126" s="73">
        <f>VLOOKUP(B126,Data!$B$6:$FI$203,3+'Municipal Detail'!$E$3*2-1)</f>
        <v>0.12567251779794575</v>
      </c>
      <c r="H126" s="43">
        <f>VLOOKUP(B126,Data!$B$6:$FI$203,3+'Municipal Detail'!$H$3*2-2)</f>
        <v>46645</v>
      </c>
      <c r="I126" s="78">
        <f>VLOOKUP(B126,Data!$B$6:$FI$203,3+'Municipal Detail'!$H$3*2-1)</f>
        <v>0.76908415259605678</v>
      </c>
    </row>
    <row r="127" spans="2:10" x14ac:dyDescent="0.35">
      <c r="B127" s="34">
        <v>123</v>
      </c>
      <c r="C127" s="34">
        <v>123</v>
      </c>
      <c r="D127" s="55" t="s">
        <v>116</v>
      </c>
      <c r="E127" s="43">
        <f>VLOOKUP(B127,Data!$B$6:$FI$203,3+'Municipal Detail'!$E$3*2-2)</f>
        <v>5302</v>
      </c>
      <c r="F127" s="73">
        <f>VLOOKUP(B127,Data!$B$6:$FI$203,3+'Municipal Detail'!$E$3*2-1)</f>
        <v>3.601706428998424</v>
      </c>
      <c r="H127" s="43">
        <f>VLOOKUP(B127,Data!$B$6:$FI$203,3+'Municipal Detail'!$H$3*2-2)</f>
        <v>115311</v>
      </c>
      <c r="I127" s="78">
        <f>VLOOKUP(B127,Data!$B$6:$FI$203,3+'Municipal Detail'!$H$3*2-1)</f>
        <v>1.9012512106335921</v>
      </c>
    </row>
    <row r="128" spans="2:10" x14ac:dyDescent="0.35">
      <c r="B128" s="34">
        <v>124</v>
      </c>
      <c r="C128" s="34">
        <v>124</v>
      </c>
      <c r="D128" s="55" t="s">
        <v>262</v>
      </c>
      <c r="E128" s="43">
        <f>VLOOKUP(B128,Data!$B$6:$FI$203,3+'Municipal Detail'!$E$3*2-2)</f>
        <v>33201</v>
      </c>
      <c r="F128" s="73">
        <f>VLOOKUP(B128,Data!$B$6:$FI$203,3+'Municipal Detail'!$E$3*2-1)</f>
        <v>22.553801423835662</v>
      </c>
      <c r="H128" s="43">
        <f>VLOOKUP(B128,Data!$B$6:$FI$203,3+'Municipal Detail'!$H$3*2-2)</f>
        <v>2553723</v>
      </c>
      <c r="I128" s="78">
        <f>VLOOKUP(B128,Data!$B$6:$FI$203,3+'Municipal Detail'!$H$3*2-1)</f>
        <v>42.105861065924749</v>
      </c>
    </row>
    <row r="129" spans="2:9" x14ac:dyDescent="0.35">
      <c r="B129" s="34">
        <v>125</v>
      </c>
      <c r="C129" s="34">
        <v>125</v>
      </c>
      <c r="D129" s="38"/>
      <c r="E129" s="36"/>
      <c r="F129" s="37"/>
      <c r="H129" s="36"/>
      <c r="I129" s="37"/>
    </row>
    <row r="130" spans="2:9" ht="21" x14ac:dyDescent="0.35">
      <c r="B130" s="34">
        <v>126</v>
      </c>
      <c r="C130" s="34">
        <v>126</v>
      </c>
      <c r="D130" s="86" t="s">
        <v>236</v>
      </c>
      <c r="F130" s="56" t="s">
        <v>259</v>
      </c>
      <c r="I130" s="56" t="s">
        <v>259</v>
      </c>
    </row>
    <row r="131" spans="2:9" x14ac:dyDescent="0.35">
      <c r="B131" s="34">
        <v>127</v>
      </c>
      <c r="C131" s="34">
        <v>127</v>
      </c>
      <c r="D131" s="59" t="s">
        <v>118</v>
      </c>
      <c r="F131" s="73">
        <f>VLOOKUP(B131,Data!$B$6:$FI$203,3+'Municipal Detail'!$E$3*2-2)</f>
        <v>8.9071722411017706</v>
      </c>
      <c r="G131" s="57"/>
      <c r="I131" s="78">
        <f>VLOOKUP(B131,Data!$B$6:$FI$203,3+'Municipal Detail'!$H$3*2-2)</f>
        <v>9.6725349269159331</v>
      </c>
    </row>
    <row r="132" spans="2:9" x14ac:dyDescent="0.35">
      <c r="B132" s="34">
        <v>128</v>
      </c>
      <c r="C132" s="34">
        <v>128</v>
      </c>
      <c r="D132" s="55" t="s">
        <v>119</v>
      </c>
      <c r="F132" s="73">
        <f>VLOOKUP(B132,Data!$B$6:$FI$203,3+'Municipal Detail'!$E$3*2-2)</f>
        <v>7.2134387351778653</v>
      </c>
      <c r="G132" s="57"/>
      <c r="I132" s="78">
        <f>VLOOKUP(B132,Data!$B$6:$FI$203,3+'Municipal Detail'!$H$3*2-2)</f>
        <v>5.9156090498885145</v>
      </c>
    </row>
    <row r="133" spans="2:9" x14ac:dyDescent="0.35">
      <c r="B133" s="34">
        <v>129</v>
      </c>
      <c r="C133" s="34">
        <v>129</v>
      </c>
      <c r="D133" s="55" t="s">
        <v>120</v>
      </c>
      <c r="F133" s="73">
        <f>VLOOKUP(B133,Data!$B$6:$FI$203,3+'Municipal Detail'!$E$3*2-2)</f>
        <v>8.1360390830514842</v>
      </c>
      <c r="G133" s="57"/>
      <c r="I133" s="78">
        <f>VLOOKUP(B133,Data!$B$6:$FI$203,3+'Municipal Detail'!$H$3*2-2)</f>
        <v>7.8358536446851463</v>
      </c>
    </row>
    <row r="134" spans="2:9" x14ac:dyDescent="0.35">
      <c r="B134" s="34">
        <v>130</v>
      </c>
      <c r="C134" s="34">
        <v>130</v>
      </c>
      <c r="D134" s="38"/>
      <c r="E134" s="36"/>
      <c r="F134" s="37"/>
      <c r="H134" s="36"/>
    </row>
    <row r="135" spans="2:9" x14ac:dyDescent="0.35">
      <c r="B135" s="34">
        <v>131</v>
      </c>
      <c r="C135" s="34">
        <v>131</v>
      </c>
      <c r="D135" s="58" t="s">
        <v>121</v>
      </c>
      <c r="E135" s="39" t="s">
        <v>254</v>
      </c>
      <c r="F135" s="40" t="s">
        <v>255</v>
      </c>
      <c r="G135" s="41"/>
      <c r="H135" s="39" t="s">
        <v>254</v>
      </c>
      <c r="I135" s="40" t="s">
        <v>255</v>
      </c>
    </row>
    <row r="136" spans="2:9" x14ac:dyDescent="0.35">
      <c r="B136" s="34">
        <v>132</v>
      </c>
      <c r="C136" s="34">
        <v>132</v>
      </c>
      <c r="D136" s="59" t="s">
        <v>122</v>
      </c>
      <c r="E136" s="43">
        <f>VLOOKUP(B136,Data!$B$6:$FI$203,3+'Municipal Detail'!$E$3*2-2)</f>
        <v>5096</v>
      </c>
      <c r="F136" s="73">
        <f>VLOOKUP(B136,Data!$B$6:$FI$203,3+'Municipal Detail'!$E$3*2-1)</f>
        <v>6.7706534158849943</v>
      </c>
      <c r="H136" s="43">
        <f>VLOOKUP(B136,Data!$B$6:$FI$203,3+'Municipal Detail'!$H$3*2-2)</f>
        <v>173340</v>
      </c>
      <c r="I136" s="78">
        <f>VLOOKUP(B136,Data!$B$6:$FI$203,3+'Municipal Detail'!$H$3*2-1)</f>
        <v>5.7406646307961786</v>
      </c>
    </row>
    <row r="137" spans="2:9" x14ac:dyDescent="0.35">
      <c r="B137" s="34">
        <v>133</v>
      </c>
      <c r="C137" s="34">
        <v>133</v>
      </c>
      <c r="D137" s="55" t="s">
        <v>123</v>
      </c>
      <c r="E137" s="43">
        <f>VLOOKUP(B137,Data!$B$6:$FI$203,3+'Municipal Detail'!$E$3*2-2)</f>
        <v>6377</v>
      </c>
      <c r="F137" s="73">
        <f>VLOOKUP(B137,Data!$B$6:$FI$203,3+'Municipal Detail'!$E$3*2-1)</f>
        <v>8.6712354844850559</v>
      </c>
      <c r="H137" s="43">
        <f>VLOOKUP(B137,Data!$B$6:$FI$203,3+'Municipal Detail'!$H$3*2-2)</f>
        <v>208730</v>
      </c>
      <c r="I137" s="78">
        <f>VLOOKUP(B137,Data!$B$6:$FI$203,3+'Municipal Detail'!$H$3*2-1)</f>
        <v>6.6621896718026568</v>
      </c>
    </row>
    <row r="138" spans="2:9" x14ac:dyDescent="0.35">
      <c r="B138" s="34">
        <v>134</v>
      </c>
      <c r="C138" s="34">
        <v>134</v>
      </c>
      <c r="D138" s="55" t="s">
        <v>120</v>
      </c>
      <c r="E138" s="43">
        <f>VLOOKUP(B138,Data!$B$6:$FI$203,3+'Municipal Detail'!$E$3*2-2)</f>
        <v>11467</v>
      </c>
      <c r="F138" s="73">
        <f>VLOOKUP(B138,Data!$B$6:$FI$203,3+'Municipal Detail'!$E$3*2-1)</f>
        <v>7.706317204301075</v>
      </c>
      <c r="H138" s="43">
        <f>VLOOKUP(B138,Data!$B$6:$FI$203,3+'Municipal Detail'!$H$3*2-2)</f>
        <v>382073</v>
      </c>
      <c r="I138" s="90">
        <f>VLOOKUP(B138,Data!$B$6:$FI$203,3+'Municipal Detail'!$H$3*2-1)</f>
        <v>6.2099730340373149</v>
      </c>
    </row>
    <row r="139" spans="2:9" x14ac:dyDescent="0.35">
      <c r="B139" s="34">
        <v>135</v>
      </c>
      <c r="C139" s="34">
        <v>135</v>
      </c>
      <c r="D139" s="38"/>
      <c r="E139" s="36"/>
      <c r="F139" s="37"/>
      <c r="H139" s="36"/>
      <c r="I139" s="37"/>
    </row>
    <row r="140" spans="2:9" x14ac:dyDescent="0.35">
      <c r="B140" s="34">
        <v>136</v>
      </c>
      <c r="C140" s="34">
        <v>136</v>
      </c>
      <c r="D140" s="35" t="s">
        <v>124</v>
      </c>
      <c r="E140" s="39" t="s">
        <v>254</v>
      </c>
      <c r="F140" s="40" t="s">
        <v>255</v>
      </c>
      <c r="G140" s="41"/>
      <c r="H140" s="39" t="s">
        <v>254</v>
      </c>
      <c r="I140" s="40" t="s">
        <v>255</v>
      </c>
    </row>
    <row r="141" spans="2:9" x14ac:dyDescent="0.35">
      <c r="B141" s="34">
        <v>137</v>
      </c>
      <c r="C141" s="101">
        <v>137</v>
      </c>
      <c r="D141" s="60" t="s">
        <v>125</v>
      </c>
      <c r="E141" s="43">
        <f>VLOOKUP(B141,Data!$B$6:$FI$203,3+'Municipal Detail'!$E$3*2-2)</f>
        <v>9583</v>
      </c>
      <c r="F141" s="73">
        <f>VLOOKUP(B141,Data!$B$6:$FI$203,3+'Municipal Detail'!$E$3*2-1)</f>
        <v>6.5695031911757642</v>
      </c>
      <c r="H141" s="43">
        <f>VLOOKUP(B141,Data!$B$6:$FI$203,3+'Municipal Detail'!$H$3*2-2)</f>
        <v>518625</v>
      </c>
      <c r="I141" s="78">
        <f>VLOOKUP(B141,Data!$B$6:$FI$203,3+'Municipal Detail'!$H$3*2-1)</f>
        <v>8.6282522209691024</v>
      </c>
    </row>
    <row r="142" spans="2:9" x14ac:dyDescent="0.35">
      <c r="B142" s="34">
        <v>138</v>
      </c>
      <c r="C142" s="101">
        <v>138</v>
      </c>
      <c r="D142" s="87" t="s">
        <v>126</v>
      </c>
      <c r="E142" s="43">
        <f>VLOOKUP(B142,Data!$B$6:$FI$203,3+'Municipal Detail'!$E$3*2-2)</f>
        <v>10161</v>
      </c>
      <c r="F142" s="73">
        <f>VLOOKUP(B142,Data!$B$6:$FI$203,3+'Municipal Detail'!$E$3*2-1)</f>
        <v>6.9657437050544653</v>
      </c>
      <c r="H142" s="43">
        <f>VLOOKUP(B142,Data!$B$6:$FI$203,3+'Municipal Detail'!$H$3*2-2)</f>
        <v>543045</v>
      </c>
      <c r="I142" s="78">
        <f>VLOOKUP(B142,Data!$B$6:$FI$203,3+'Municipal Detail'!$H$3*2-1)</f>
        <v>9.0345224918508862</v>
      </c>
    </row>
    <row r="143" spans="2:9" x14ac:dyDescent="0.35">
      <c r="B143" s="34">
        <v>139</v>
      </c>
      <c r="C143" s="101">
        <v>139</v>
      </c>
      <c r="D143" s="87" t="s">
        <v>127</v>
      </c>
      <c r="E143" s="43">
        <f>VLOOKUP(B143,Data!$B$6:$FI$203,3+'Municipal Detail'!$E$3*2-2)</f>
        <v>3002</v>
      </c>
      <c r="F143" s="73">
        <f>VLOOKUP(B143,Data!$B$6:$FI$203,3+'Municipal Detail'!$E$3*2-1)</f>
        <v>2.0579827381727691</v>
      </c>
      <c r="H143" s="43">
        <f>VLOOKUP(B143,Data!$B$6:$FI$203,3+'Municipal Detail'!$H$3*2-2)</f>
        <v>179331</v>
      </c>
      <c r="I143" s="78">
        <f>VLOOKUP(B143,Data!$B$6:$FI$203,3+'Municipal Detail'!$H$3*2-1)</f>
        <v>2.9834911526413306</v>
      </c>
    </row>
    <row r="144" spans="2:9" x14ac:dyDescent="0.35">
      <c r="B144" s="34">
        <v>140</v>
      </c>
      <c r="C144" s="101">
        <v>140</v>
      </c>
      <c r="D144" s="87" t="s">
        <v>128</v>
      </c>
      <c r="E144" s="43">
        <f>VLOOKUP(B144,Data!$B$6:$FI$203,3+'Municipal Detail'!$E$3*2-2)</f>
        <v>1327</v>
      </c>
      <c r="F144" s="73">
        <f>VLOOKUP(B144,Data!$B$6:$FI$203,3+'Municipal Detail'!$E$3*2-1)</f>
        <v>0.90970789259002816</v>
      </c>
      <c r="H144" s="43">
        <f>VLOOKUP(B144,Data!$B$6:$FI$203,3+'Municipal Detail'!$H$3*2-2)</f>
        <v>45943</v>
      </c>
      <c r="I144" s="78">
        <f>VLOOKUP(B144,Data!$B$6:$FI$203,3+'Municipal Detail'!$H$3*2-1)</f>
        <v>0.76434377785101659</v>
      </c>
    </row>
    <row r="145" spans="2:9" x14ac:dyDescent="0.35">
      <c r="B145" s="34">
        <v>141</v>
      </c>
      <c r="C145" s="101">
        <v>141</v>
      </c>
      <c r="D145" s="87" t="s">
        <v>129</v>
      </c>
      <c r="E145" s="43">
        <f>VLOOKUP(B145,Data!$B$6:$FI$203,3+'Municipal Detail'!$E$3*2-2)</f>
        <v>9655</v>
      </c>
      <c r="F145" s="73">
        <f>VLOOKUP(B145,Data!$B$6:$FI$203,3+'Municipal Detail'!$E$3*2-1)</f>
        <v>6.6188618711052918</v>
      </c>
      <c r="H145" s="43">
        <f>VLOOKUP(B145,Data!$B$6:$FI$203,3+'Municipal Detail'!$H$3*2-2)</f>
        <v>303368</v>
      </c>
      <c r="I145" s="78">
        <f>VLOOKUP(B145,Data!$B$6:$FI$203,3+'Municipal Detail'!$H$3*2-1)</f>
        <v>5.0470679581025877</v>
      </c>
    </row>
    <row r="146" spans="2:9" x14ac:dyDescent="0.35">
      <c r="B146" s="34">
        <v>142</v>
      </c>
      <c r="C146" s="101">
        <v>142</v>
      </c>
      <c r="D146" s="87" t="s">
        <v>130</v>
      </c>
      <c r="E146" s="43">
        <f>VLOOKUP(B146,Data!$B$6:$FI$203,3+'Municipal Detail'!$E$3*2-2)</f>
        <v>5097</v>
      </c>
      <c r="F146" s="73">
        <f>VLOOKUP(B146,Data!$B$6:$FI$203,3+'Municipal Detail'!$E$3*2-1)</f>
        <v>3.4941832166777496</v>
      </c>
      <c r="H146" s="43">
        <f>VLOOKUP(B146,Data!$B$6:$FI$203,3+'Municipal Detail'!$H$3*2-2)</f>
        <v>243111</v>
      </c>
      <c r="I146" s="78">
        <f>VLOOKUP(B146,Data!$B$6:$FI$203,3+'Municipal Detail'!$H$3*2-1)</f>
        <v>4.0445852507920357</v>
      </c>
    </row>
    <row r="147" spans="2:9" x14ac:dyDescent="0.35">
      <c r="B147" s="34">
        <v>143</v>
      </c>
      <c r="C147" s="101">
        <v>143</v>
      </c>
      <c r="D147" s="87" t="s">
        <v>131</v>
      </c>
      <c r="E147" s="43">
        <f>VLOOKUP(B147,Data!$B$6:$FI$203,3+'Municipal Detail'!$E$3*2-2)</f>
        <v>1495</v>
      </c>
      <c r="F147" s="73">
        <f>VLOOKUP(B147,Data!$B$6:$FI$203,3+'Municipal Detail'!$E$3*2-1)</f>
        <v>1.024878145758924</v>
      </c>
      <c r="H147" s="43">
        <f>VLOOKUP(B147,Data!$B$6:$FI$203,3+'Municipal Detail'!$H$3*2-2)</f>
        <v>57450</v>
      </c>
      <c r="I147" s="78">
        <f>VLOOKUP(B147,Data!$B$6:$FI$203,3+'Municipal Detail'!$H$3*2-1)</f>
        <v>0.95578325397864539</v>
      </c>
    </row>
    <row r="148" spans="2:9" x14ac:dyDescent="0.35">
      <c r="B148" s="34">
        <v>144</v>
      </c>
      <c r="C148" s="101">
        <v>144</v>
      </c>
      <c r="D148" s="87" t="s">
        <v>249</v>
      </c>
      <c r="E148" s="43">
        <f>VLOOKUP(B148,Data!$B$6:$FI$203,3+'Municipal Detail'!$E$3*2-2)</f>
        <v>1807</v>
      </c>
      <c r="F148" s="73">
        <f>VLOOKUP(B148,Data!$B$6:$FI$203,3+'Municipal Detail'!$E$3*2-1)</f>
        <v>1.2387657587868732</v>
      </c>
      <c r="H148" s="43">
        <f>VLOOKUP(B148,Data!$B$6:$FI$203,3+'Municipal Detail'!$H$3*2-2)</f>
        <v>97278</v>
      </c>
      <c r="I148" s="78">
        <f>VLOOKUP(B148,Data!$B$6:$FI$203,3+'Municipal Detail'!$H$3*2-1)</f>
        <v>1.6183930962669217</v>
      </c>
    </row>
    <row r="149" spans="2:9" x14ac:dyDescent="0.35">
      <c r="B149" s="34">
        <v>145</v>
      </c>
      <c r="C149" s="101">
        <v>145</v>
      </c>
      <c r="D149" s="87" t="s">
        <v>251</v>
      </c>
      <c r="E149" s="43">
        <f>VLOOKUP(B149,Data!$B$6:$FI$203,3+'Municipal Detail'!$E$3*2-2)</f>
        <v>9503</v>
      </c>
      <c r="F149" s="73">
        <f>VLOOKUP(B149,Data!$B$6:$FI$203,3+'Municipal Detail'!$E$3*2-1)</f>
        <v>6.514660213476291</v>
      </c>
      <c r="H149" s="43">
        <f>VLOOKUP(B149,Data!$B$6:$FI$203,3+'Municipal Detail'!$H$3*2-2)</f>
        <v>571149</v>
      </c>
      <c r="I149" s="78">
        <f>VLOOKUP(B149,Data!$B$6:$FI$203,3+'Municipal Detail'!$H$3*2-1)</f>
        <v>9.5020826758337567</v>
      </c>
    </row>
    <row r="150" spans="2:9" x14ac:dyDescent="0.35">
      <c r="B150" s="34">
        <v>146</v>
      </c>
      <c r="C150" s="101">
        <v>146</v>
      </c>
      <c r="D150" s="87" t="s">
        <v>134</v>
      </c>
      <c r="E150" s="43">
        <f>VLOOKUP(B150,Data!$B$6:$FI$203,3+'Municipal Detail'!$E$3*2-2)</f>
        <v>1511</v>
      </c>
      <c r="F150" s="73">
        <f>VLOOKUP(B150,Data!$B$6:$FI$203,3+'Municipal Detail'!$E$3*2-1)</f>
        <v>1.0358467412988188</v>
      </c>
      <c r="H150" s="43">
        <f>VLOOKUP(B150,Data!$B$6:$FI$203,3+'Municipal Detail'!$H$3*2-2)</f>
        <v>59855</v>
      </c>
      <c r="I150" s="78">
        <f>VLOOKUP(B150,Data!$B$6:$FI$203,3+'Municipal Detail'!$H$3*2-1)</f>
        <v>0.9957947200503362</v>
      </c>
    </row>
    <row r="151" spans="2:9" x14ac:dyDescent="0.35">
      <c r="B151" s="34">
        <v>147</v>
      </c>
      <c r="C151" s="101">
        <v>147</v>
      </c>
      <c r="D151" s="87" t="s">
        <v>250</v>
      </c>
      <c r="E151" s="43">
        <f>VLOOKUP(B151,Data!$B$6:$FI$203,3+'Municipal Detail'!$E$3*2-2)</f>
        <v>11159</v>
      </c>
      <c r="F151" s="73">
        <f>VLOOKUP(B151,Data!$B$6:$FI$203,3+'Municipal Detail'!$E$3*2-1)</f>
        <v>7.6499098518554058</v>
      </c>
      <c r="H151" s="43">
        <f>VLOOKUP(B151,Data!$B$6:$FI$203,3+'Municipal Detail'!$H$3*2-2)</f>
        <v>519108</v>
      </c>
      <c r="I151" s="78">
        <f>VLOOKUP(B151,Data!$B$6:$FI$203,3+'Municipal Detail'!$H$3*2-1)</f>
        <v>8.6362877877518986</v>
      </c>
    </row>
    <row r="152" spans="2:9" x14ac:dyDescent="0.35">
      <c r="B152" s="34">
        <v>148</v>
      </c>
      <c r="C152" s="101">
        <v>148</v>
      </c>
      <c r="D152" s="87" t="s">
        <v>136</v>
      </c>
      <c r="E152" s="43">
        <f>VLOOKUP(B152,Data!$B$6:$FI$203,3+'Municipal Detail'!$E$3*2-2)</f>
        <v>104607</v>
      </c>
      <c r="F152" s="73">
        <f>VLOOKUP(B152,Data!$B$6:$FI$203,3+'Municipal Detail'!$E$3*2-1)</f>
        <v>71.711992102611205</v>
      </c>
      <c r="H152" s="43">
        <f>VLOOKUP(B152,Data!$B$6:$FI$203,3+'Municipal Detail'!$H$3*2-2)</f>
        <v>3969500</v>
      </c>
      <c r="I152" s="78">
        <f>VLOOKUP(B152,Data!$B$6:$FI$203,3+'Municipal Detail'!$H$3*2-1)</f>
        <v>66.039714998576727</v>
      </c>
    </row>
    <row r="153" spans="2:9" ht="20.25" customHeight="1" x14ac:dyDescent="0.35">
      <c r="B153" s="34">
        <v>149</v>
      </c>
      <c r="C153" s="34">
        <v>149</v>
      </c>
      <c r="D153" s="98" t="s">
        <v>272</v>
      </c>
      <c r="E153" s="39" t="s">
        <v>254</v>
      </c>
      <c r="F153" s="40" t="s">
        <v>255</v>
      </c>
      <c r="G153" s="41"/>
      <c r="H153" s="39" t="s">
        <v>254</v>
      </c>
      <c r="I153" s="40" t="s">
        <v>255</v>
      </c>
    </row>
    <row r="154" spans="2:9" x14ac:dyDescent="0.35">
      <c r="B154" s="34">
        <v>150</v>
      </c>
      <c r="C154" s="34">
        <v>150</v>
      </c>
      <c r="D154" s="61" t="s">
        <v>264</v>
      </c>
      <c r="E154" s="43">
        <f>VLOOKUP(B154,Data!$B$6:$FI$203,3+'Municipal Detail'!$E$3*2-2)</f>
        <v>9308</v>
      </c>
      <c r="F154" s="73">
        <f>VLOOKUP(B154,Data!$B$6:$FI$203,3+'Municipal Detail'!$E$3*2-1)</f>
        <v>7.6191411685739077</v>
      </c>
      <c r="H154" s="43">
        <f>VLOOKUP(B154,Data!$B$6:$FI$203,3+'Municipal Detail'!$H$3*2-2)</f>
        <v>712003</v>
      </c>
      <c r="I154" s="78">
        <f>VLOOKUP(B154,Data!$B$6:$FI$203,3+'Municipal Detail'!$H$3*2-1)</f>
        <v>14.181236232109212</v>
      </c>
    </row>
    <row r="155" spans="2:9" x14ac:dyDescent="0.35">
      <c r="B155" s="34">
        <v>151</v>
      </c>
      <c r="C155" s="34">
        <v>151</v>
      </c>
      <c r="D155" s="38"/>
      <c r="E155" s="36"/>
      <c r="F155" s="37"/>
      <c r="H155" s="36"/>
      <c r="I155" s="37"/>
    </row>
    <row r="156" spans="2:9" x14ac:dyDescent="0.35">
      <c r="B156" s="34">
        <v>152</v>
      </c>
      <c r="C156" s="34">
        <v>152</v>
      </c>
      <c r="D156" s="62" t="s">
        <v>263</v>
      </c>
      <c r="E156" s="39" t="s">
        <v>260</v>
      </c>
      <c r="F156" s="37"/>
      <c r="H156" s="39" t="s">
        <v>260</v>
      </c>
      <c r="I156" s="37"/>
    </row>
    <row r="157" spans="2:9" x14ac:dyDescent="0.35">
      <c r="B157" s="34">
        <v>153</v>
      </c>
      <c r="C157" s="34">
        <v>153</v>
      </c>
      <c r="D157" s="59" t="s">
        <v>122</v>
      </c>
      <c r="E157" s="44">
        <f>VLOOKUP(B157,Data!$B$6:$FI$203,3+'Municipal Detail'!$E$3*2-2)</f>
        <v>4.4038699892364397</v>
      </c>
      <c r="F157" s="37"/>
      <c r="H157" s="44">
        <f>VLOOKUP(B157,Data!$B$6:$FI$203,3+'Municipal Detail'!$H$3*2-2)</f>
        <v>6.2863169549194629</v>
      </c>
      <c r="I157" s="37"/>
    </row>
    <row r="158" spans="2:9" x14ac:dyDescent="0.35">
      <c r="B158" s="34">
        <v>154</v>
      </c>
      <c r="C158" s="34">
        <v>154</v>
      </c>
      <c r="D158" s="55" t="s">
        <v>123</v>
      </c>
      <c r="E158" s="44">
        <f>VLOOKUP(B158,Data!$B$6:$FI$203,3+'Municipal Detail'!$E$3*2-2)</f>
        <v>8.4812465801124208</v>
      </c>
      <c r="F158" s="37"/>
      <c r="H158" s="44">
        <f>VLOOKUP(B158,Data!$B$6:$FI$203,3+'Municipal Detail'!$H$3*2-2)</f>
        <v>10.775118616470373</v>
      </c>
      <c r="I158" s="37"/>
    </row>
    <row r="159" spans="2:9" x14ac:dyDescent="0.35">
      <c r="B159" s="34">
        <v>155</v>
      </c>
      <c r="C159" s="34">
        <v>155</v>
      </c>
      <c r="D159" s="55" t="s">
        <v>120</v>
      </c>
      <c r="E159" s="44">
        <f>VLOOKUP(B159,Data!$B$6:$FI$203,3+'Municipal Detail'!$E$3*2-2)</f>
        <v>6.4276512130753991</v>
      </c>
      <c r="F159" s="37"/>
      <c r="H159" s="44">
        <f>VLOOKUP(B159,Data!$B$6:$FI$203,3+'Municipal Detail'!$H$3*2-2)</f>
        <v>8.5951401481168048</v>
      </c>
      <c r="I159" s="37"/>
    </row>
    <row r="160" spans="2:9" x14ac:dyDescent="0.35">
      <c r="B160" s="34">
        <v>156</v>
      </c>
      <c r="C160" s="34">
        <v>156</v>
      </c>
      <c r="D160" s="38"/>
      <c r="E160" s="36"/>
      <c r="F160" s="37"/>
      <c r="H160" s="36"/>
      <c r="I160" s="37"/>
    </row>
    <row r="161" spans="2:9" ht="24.5" x14ac:dyDescent="0.35">
      <c r="B161" s="34">
        <v>157</v>
      </c>
      <c r="C161" s="34">
        <v>157</v>
      </c>
      <c r="D161" s="63" t="s">
        <v>137</v>
      </c>
      <c r="F161" s="40" t="s">
        <v>255</v>
      </c>
      <c r="I161" s="40" t="s">
        <v>255</v>
      </c>
    </row>
    <row r="162" spans="2:9" x14ac:dyDescent="0.35">
      <c r="B162" s="34">
        <v>158</v>
      </c>
      <c r="C162" s="34">
        <v>158</v>
      </c>
      <c r="D162" s="59" t="s">
        <v>122</v>
      </c>
      <c r="F162" s="76">
        <f>VLOOKUP(B162,Data!$B$6:$FI$203,3+'Municipal Detail'!$E$3*2-2)</f>
        <v>9.2536288740682622</v>
      </c>
      <c r="I162" s="81">
        <f>VLOOKUP(B162,Data!$B$6:$FI$203,3+'Municipal Detail'!$H$3*2-2)</f>
        <v>11.284805567656713</v>
      </c>
    </row>
    <row r="163" spans="2:9" x14ac:dyDescent="0.35">
      <c r="B163" s="34">
        <v>159</v>
      </c>
      <c r="C163" s="34">
        <v>159</v>
      </c>
      <c r="D163" s="55" t="s">
        <v>123</v>
      </c>
      <c r="F163" s="76">
        <f>VLOOKUP(B163,Data!$B$6:$FI$203,3+'Municipal Detail'!$E$3*2-2)</f>
        <v>13.099630996309964</v>
      </c>
      <c r="I163" s="81">
        <f>VLOOKUP(B163,Data!$B$6:$FI$203,3+'Municipal Detail'!$H$3*2-2)</f>
        <v>16.115795414686783</v>
      </c>
    </row>
    <row r="164" spans="2:9" x14ac:dyDescent="0.35">
      <c r="B164" s="34">
        <v>160</v>
      </c>
      <c r="C164" s="34">
        <v>160</v>
      </c>
      <c r="D164" s="55" t="s">
        <v>120</v>
      </c>
      <c r="F164" s="76">
        <f>VLOOKUP(B164,Data!$B$6:$FI$203,3+'Municipal Detail'!$E$3*2-2)</f>
        <v>11.160559758690599</v>
      </c>
      <c r="I164" s="81">
        <f>VLOOKUP(B164,Data!$B$6:$FI$203,3+'Municipal Detail'!$H$3*2-2)</f>
        <v>13.769527191824391</v>
      </c>
    </row>
    <row r="165" spans="2:9" x14ac:dyDescent="0.35">
      <c r="B165" s="34">
        <v>161</v>
      </c>
      <c r="C165" s="34">
        <v>161</v>
      </c>
      <c r="D165" s="38"/>
      <c r="F165" s="36"/>
      <c r="I165" s="64"/>
    </row>
    <row r="166" spans="2:9" x14ac:dyDescent="0.35">
      <c r="B166" s="34">
        <v>162</v>
      </c>
      <c r="C166" s="34">
        <v>162</v>
      </c>
      <c r="D166" s="58" t="s">
        <v>138</v>
      </c>
      <c r="F166" s="40" t="s">
        <v>255</v>
      </c>
      <c r="I166" s="40" t="s">
        <v>255</v>
      </c>
    </row>
    <row r="167" spans="2:9" x14ac:dyDescent="0.35">
      <c r="B167" s="34">
        <v>163</v>
      </c>
      <c r="C167" s="34">
        <v>163</v>
      </c>
      <c r="D167" s="59" t="s">
        <v>122</v>
      </c>
      <c r="F167" s="76">
        <f>VLOOKUP(B167,Data!$B$6:$FI$203,3+'Municipal Detail'!$E$3*2-2)</f>
        <v>19.503188443519001</v>
      </c>
      <c r="I167" s="81">
        <f>VLOOKUP(B167,Data!$B$6:$FI$203,3+'Municipal Detail'!$H$3*2-2)</f>
        <v>24.662548043312011</v>
      </c>
    </row>
    <row r="168" spans="2:9" x14ac:dyDescent="0.35">
      <c r="B168" s="34">
        <v>164</v>
      </c>
      <c r="C168" s="34">
        <v>164</v>
      </c>
      <c r="D168" s="55" t="s">
        <v>123</v>
      </c>
      <c r="F168" s="76">
        <f>VLOOKUP(B168,Data!$B$6:$FI$203,3+'Municipal Detail'!$E$3*2-2)</f>
        <v>27.604623092313034</v>
      </c>
      <c r="I168" s="81">
        <f>VLOOKUP(B168,Data!$B$6:$FI$203,3+'Municipal Detail'!$H$3*2-2)</f>
        <v>31.058230672246939</v>
      </c>
    </row>
    <row r="169" spans="2:9" x14ac:dyDescent="0.35">
      <c r="B169" s="34">
        <v>165</v>
      </c>
      <c r="C169" s="34">
        <v>165</v>
      </c>
      <c r="D169" s="55" t="s">
        <v>120</v>
      </c>
      <c r="F169" s="76">
        <f>VLOOKUP(B169,Data!$B$6:$FI$203,3+'Municipal Detail'!$E$3*2-2)</f>
        <v>23.52434754802686</v>
      </c>
      <c r="I169" s="81">
        <f>VLOOKUP(B169,Data!$B$6:$FI$203,3+'Municipal Detail'!$H$3*2-2)</f>
        <v>27.952273496154088</v>
      </c>
    </row>
    <row r="170" spans="2:9" x14ac:dyDescent="0.35">
      <c r="B170" s="34">
        <v>166</v>
      </c>
      <c r="C170" s="34">
        <v>166</v>
      </c>
      <c r="D170" s="38"/>
      <c r="E170" s="36"/>
      <c r="F170" s="37"/>
      <c r="H170" s="36"/>
      <c r="I170" s="37"/>
    </row>
    <row r="171" spans="2:9" x14ac:dyDescent="0.35">
      <c r="B171" s="34">
        <v>167</v>
      </c>
      <c r="C171" s="34">
        <v>167</v>
      </c>
      <c r="D171" s="65" t="s">
        <v>139</v>
      </c>
      <c r="E171" s="39" t="s">
        <v>254</v>
      </c>
      <c r="F171" s="40" t="s">
        <v>256</v>
      </c>
      <c r="G171" s="41"/>
      <c r="H171" s="39" t="s">
        <v>254</v>
      </c>
      <c r="I171" s="40" t="s">
        <v>256</v>
      </c>
    </row>
    <row r="172" spans="2:9" x14ac:dyDescent="0.35">
      <c r="B172" s="34">
        <v>168</v>
      </c>
      <c r="C172" s="34">
        <v>168</v>
      </c>
      <c r="D172" s="59" t="s">
        <v>140</v>
      </c>
      <c r="E172" s="43">
        <f>VLOOKUP(B172,Data!$B$6:$FI$203,3+'Municipal Detail'!$E$3*2-2)</f>
        <v>12130</v>
      </c>
      <c r="F172" s="73">
        <f>VLOOKUP(B172,Data!$B$6:$FI$203,3+'Municipal Detail'!$E$3*2-1)</f>
        <v>30.397955092221331</v>
      </c>
      <c r="H172" s="43">
        <f>VLOOKUP(B172,Data!$B$6:$FI$203,3+'Municipal Detail'!$H$3*2-2)</f>
        <v>645543</v>
      </c>
      <c r="I172" s="78">
        <f>VLOOKUP(B172,Data!$B$6:$FI$203,3+'Municipal Detail'!$H$3*2-1)</f>
        <v>37.558231744744383</v>
      </c>
    </row>
    <row r="173" spans="2:9" x14ac:dyDescent="0.35">
      <c r="B173" s="34">
        <v>169</v>
      </c>
      <c r="C173" s="34">
        <v>169</v>
      </c>
      <c r="D173" s="55" t="s">
        <v>141</v>
      </c>
      <c r="E173" s="43">
        <f>VLOOKUP(B173,Data!$B$6:$FI$203,3+'Municipal Detail'!$E$3*2-2)</f>
        <v>19135</v>
      </c>
      <c r="F173" s="73">
        <f>VLOOKUP(B173,Data!$B$6:$FI$203,3+'Municipal Detail'!$E$3*2-1)</f>
        <v>47.952586206896555</v>
      </c>
      <c r="H173" s="43">
        <f>VLOOKUP(B173,Data!$B$6:$FI$203,3+'Municipal Detail'!$H$3*2-2)</f>
        <v>782321</v>
      </c>
      <c r="I173" s="78">
        <f>VLOOKUP(B173,Data!$B$6:$FI$203,3+'Municipal Detail'!$H$3*2-1)</f>
        <v>45.516090201241695</v>
      </c>
    </row>
    <row r="174" spans="2:9" x14ac:dyDescent="0.35">
      <c r="B174" s="34">
        <v>170</v>
      </c>
      <c r="C174" s="34">
        <v>170</v>
      </c>
      <c r="D174" s="55" t="s">
        <v>142</v>
      </c>
      <c r="E174" s="43">
        <f>VLOOKUP(B174,Data!$B$6:$FI$203,3+'Municipal Detail'!$E$3*2-2)</f>
        <v>7605</v>
      </c>
      <c r="F174" s="73">
        <f>VLOOKUP(B174,Data!$B$6:$FI$203,3+'Municipal Detail'!$E$3*2-1)</f>
        <v>19.058239775461104</v>
      </c>
      <c r="H174" s="43">
        <f>VLOOKUP(B174,Data!$B$6:$FI$203,3+'Municipal Detail'!$H$3*2-2)</f>
        <v>262040</v>
      </c>
      <c r="I174" s="78">
        <f>VLOOKUP(B174,Data!$B$6:$FI$203,3+'Municipal Detail'!$H$3*2-1)</f>
        <v>15.245706399717474</v>
      </c>
    </row>
    <row r="175" spans="2:9" x14ac:dyDescent="0.35">
      <c r="B175" s="34">
        <v>171</v>
      </c>
      <c r="C175" s="34">
        <v>171</v>
      </c>
      <c r="D175" s="55" t="s">
        <v>143</v>
      </c>
      <c r="E175" s="43">
        <f>VLOOKUP(B175,Data!$B$6:$FI$203,3+'Municipal Detail'!$E$3*2-2)</f>
        <v>1034</v>
      </c>
      <c r="F175" s="73">
        <f>VLOOKUP(B175,Data!$B$6:$FI$203,3+'Municipal Detail'!$E$3*2-1)</f>
        <v>2.5912189254210105</v>
      </c>
      <c r="H175" s="43">
        <f>VLOOKUP(B175,Data!$B$6:$FI$203,3+'Municipal Detail'!$H$3*2-2)</f>
        <v>28875</v>
      </c>
      <c r="I175" s="78">
        <f>VLOOKUP(B175,Data!$B$6:$FI$203,3+'Municipal Detail'!$H$3*2-1)</f>
        <v>1.6799716542964513</v>
      </c>
    </row>
    <row r="176" spans="2:9" ht="20.65" customHeight="1" x14ac:dyDescent="0.35">
      <c r="B176" s="34">
        <v>172</v>
      </c>
      <c r="C176" s="34">
        <v>172</v>
      </c>
      <c r="D176" s="38"/>
      <c r="E176" s="88" t="s">
        <v>245</v>
      </c>
      <c r="F176" s="66"/>
      <c r="H176" s="88" t="s">
        <v>245</v>
      </c>
      <c r="I176" s="37"/>
    </row>
    <row r="177" spans="2:9" x14ac:dyDescent="0.35">
      <c r="B177" s="34">
        <v>173</v>
      </c>
      <c r="C177" s="34">
        <v>173</v>
      </c>
      <c r="D177" s="99" t="s">
        <v>144</v>
      </c>
      <c r="E177" s="44">
        <f>VLOOKUP(B177,Data!$B$6:$FI$203,3+'Municipal Detail'!$E$3*2-1)</f>
        <v>7.8259092766653051</v>
      </c>
      <c r="H177" s="44">
        <f>VLOOKUP(B177,Data!$B$6:$FI$203,3+'Municipal Detail'!$H$3*2-1)</f>
        <v>5.435887954146251</v>
      </c>
    </row>
    <row r="178" spans="2:9" x14ac:dyDescent="0.35">
      <c r="B178" s="34">
        <v>174</v>
      </c>
      <c r="C178" s="34">
        <v>174</v>
      </c>
      <c r="D178" s="38"/>
      <c r="E178" s="36"/>
      <c r="F178" s="37"/>
      <c r="H178" s="36"/>
      <c r="I178" s="37"/>
    </row>
    <row r="179" spans="2:9" x14ac:dyDescent="0.35">
      <c r="B179" s="34">
        <v>175</v>
      </c>
      <c r="C179" s="34">
        <v>175</v>
      </c>
      <c r="D179" s="35" t="s">
        <v>268</v>
      </c>
      <c r="E179" s="36"/>
      <c r="F179" s="37"/>
      <c r="H179" s="36"/>
      <c r="I179" s="37"/>
    </row>
    <row r="180" spans="2:9" x14ac:dyDescent="0.35">
      <c r="B180" s="34">
        <v>176</v>
      </c>
      <c r="C180" s="34">
        <v>176</v>
      </c>
      <c r="D180" s="59" t="s">
        <v>122</v>
      </c>
      <c r="E180" s="67">
        <f>VLOOKUP(B180,Data!$B$6:$FI$203,3+'Municipal Detail'!$E$3*2-2)</f>
        <v>789.8925487045592</v>
      </c>
      <c r="F180" s="68"/>
      <c r="H180" s="67">
        <f>VLOOKUP(B180,Data!$B$6:$FI$203,3+'Municipal Detail'!$H$3*2-2)</f>
        <v>988.11787697424666</v>
      </c>
      <c r="I180" s="37"/>
    </row>
    <row r="181" spans="2:9" x14ac:dyDescent="0.35">
      <c r="B181" s="34">
        <v>177</v>
      </c>
      <c r="C181" s="34">
        <v>177</v>
      </c>
      <c r="D181" s="55" t="s">
        <v>123</v>
      </c>
      <c r="E181" s="67">
        <f>VLOOKUP(B181,Data!$B$6:$FI$203,3+'Municipal Detail'!$E$3*2-2)</f>
        <v>481.97465072735127</v>
      </c>
      <c r="F181" s="68"/>
      <c r="H181" s="67">
        <f>VLOOKUP(B181,Data!$B$6:$FI$203,3+'Municipal Detail'!$H$3*2-2)</f>
        <v>662.70927817573011</v>
      </c>
      <c r="I181" s="37"/>
    </row>
    <row r="182" spans="2:9" x14ac:dyDescent="0.35">
      <c r="B182" s="34">
        <v>178</v>
      </c>
      <c r="C182" s="34">
        <v>178</v>
      </c>
      <c r="D182" s="55" t="s">
        <v>120</v>
      </c>
      <c r="E182" s="67">
        <f>VLOOKUP(B182,Data!$B$6:$FI$203,3+'Municipal Detail'!$E$3*2-2)</f>
        <v>618.54838709677415</v>
      </c>
      <c r="F182" s="68"/>
      <c r="H182" s="67">
        <f>VLOOKUP(B182,Data!$B$6:$FI$203,3+'Municipal Detail'!$H$3*2-2)</f>
        <v>802.69140014084633</v>
      </c>
      <c r="I182" s="37"/>
    </row>
    <row r="183" spans="2:9" x14ac:dyDescent="0.35">
      <c r="B183" s="34">
        <v>179</v>
      </c>
      <c r="C183" s="34">
        <v>179</v>
      </c>
      <c r="D183" s="38"/>
      <c r="E183" s="36"/>
      <c r="F183" s="37"/>
      <c r="H183" s="36"/>
      <c r="I183" s="37"/>
    </row>
    <row r="184" spans="2:9" x14ac:dyDescent="0.35">
      <c r="B184" s="34">
        <v>180</v>
      </c>
      <c r="C184" s="34">
        <v>180</v>
      </c>
      <c r="D184" s="69" t="s">
        <v>269</v>
      </c>
      <c r="E184" s="67">
        <f>VLOOKUP(B184,Data!$B$6:$FI$203,3+'Municipal Detail'!$E$3*2-1)</f>
        <v>1453</v>
      </c>
      <c r="H184" s="67">
        <f>VLOOKUP(B184,Data!$B$6:$FI$203,3+'Municipal Detail'!$H$3*2-1)</f>
        <v>1759</v>
      </c>
    </row>
    <row r="185" spans="2:9" x14ac:dyDescent="0.35">
      <c r="B185" s="34">
        <v>181</v>
      </c>
      <c r="C185" s="34">
        <v>181</v>
      </c>
      <c r="D185" s="38"/>
      <c r="E185" s="36"/>
      <c r="F185" s="37"/>
      <c r="H185" s="36"/>
      <c r="I185" s="37"/>
    </row>
    <row r="186" spans="2:9" x14ac:dyDescent="0.35">
      <c r="B186" s="34">
        <v>182</v>
      </c>
      <c r="C186" s="34">
        <v>182</v>
      </c>
      <c r="D186" s="35" t="s">
        <v>145</v>
      </c>
      <c r="E186" s="39" t="s">
        <v>254</v>
      </c>
      <c r="F186" s="40" t="s">
        <v>257</v>
      </c>
      <c r="G186" s="41"/>
      <c r="H186" s="39" t="s">
        <v>254</v>
      </c>
      <c r="I186" s="40" t="s">
        <v>257</v>
      </c>
    </row>
    <row r="187" spans="2:9" x14ac:dyDescent="0.35">
      <c r="B187" s="34">
        <v>183</v>
      </c>
      <c r="C187" s="34">
        <v>183</v>
      </c>
      <c r="D187" s="59" t="s">
        <v>146</v>
      </c>
      <c r="E187" s="43">
        <f>VLOOKUP(B187,Data!$B$6:$FI$203,3+'Municipal Detail'!$E$3*2-2)</f>
        <v>36911</v>
      </c>
      <c r="F187" s="73">
        <f>VLOOKUP(B187,Data!$B$6:$FI$203,3+'Municipal Detail'!$E$3*2-1)</f>
        <v>71.433271404242134</v>
      </c>
      <c r="H187" s="43">
        <f>VLOOKUP(B187,Data!$B$6:$FI$203,3+'Municipal Detail'!$H$3*2-2)</f>
        <v>1755423</v>
      </c>
      <c r="I187" s="78">
        <f>VLOOKUP(B187,Data!$B$6:$FI$203,3+'Municipal Detail'!$H$3*2-1)</f>
        <v>73.441501309704947</v>
      </c>
    </row>
    <row r="188" spans="2:9" x14ac:dyDescent="0.35">
      <c r="B188" s="34">
        <v>184</v>
      </c>
      <c r="C188" s="34">
        <v>184</v>
      </c>
      <c r="D188" s="55" t="s">
        <v>147</v>
      </c>
      <c r="E188" s="43">
        <f>VLOOKUP(B188,Data!$B$6:$FI$203,3+'Municipal Detail'!$E$3*2-2)</f>
        <v>9162</v>
      </c>
      <c r="F188" s="73">
        <f>VLOOKUP(B188,Data!$B$6:$FI$203,3+'Municipal Detail'!$E$3*2-1)</f>
        <v>17.731072921504875</v>
      </c>
      <c r="H188" s="43">
        <f>VLOOKUP(B188,Data!$B$6:$FI$203,3+'Municipal Detail'!$H$3*2-2)</f>
        <v>332251</v>
      </c>
      <c r="I188" s="78">
        <f>VLOOKUP(B188,Data!$B$6:$FI$203,3+'Municipal Detail'!$H$3*2-1)</f>
        <v>13.900360341439516</v>
      </c>
    </row>
    <row r="189" spans="2:9" x14ac:dyDescent="0.35">
      <c r="B189" s="34">
        <v>185</v>
      </c>
      <c r="C189" s="34">
        <v>185</v>
      </c>
      <c r="D189" s="55" t="s">
        <v>148</v>
      </c>
      <c r="E189" s="43">
        <f>VLOOKUP(B189,Data!$B$6:$FI$203,3+'Municipal Detail'!$E$3*2-2)</f>
        <v>5323</v>
      </c>
      <c r="F189" s="73">
        <f>VLOOKUP(B189,Data!$B$6:$FI$203,3+'Municipal Detail'!$E$3*2-1)</f>
        <v>10.301517262734169</v>
      </c>
      <c r="H189" s="43">
        <f>VLOOKUP(B189,Data!$B$6:$FI$203,3+'Municipal Detail'!$H$3*2-2)</f>
        <v>289120</v>
      </c>
      <c r="I189" s="78">
        <f>VLOOKUP(B189,Data!$B$6:$FI$203,3+'Municipal Detail'!$H$3*2-1)</f>
        <v>12.095891906772268</v>
      </c>
    </row>
    <row r="190" spans="2:9" x14ac:dyDescent="0.35">
      <c r="B190" s="34">
        <v>186</v>
      </c>
      <c r="C190" s="34">
        <v>186</v>
      </c>
      <c r="D190" s="55" t="s">
        <v>143</v>
      </c>
      <c r="E190" s="43">
        <f>VLOOKUP(B190,Data!$B$6:$FI$203,3+'Municipal Detail'!$E$3*2-2)</f>
        <v>215</v>
      </c>
      <c r="F190" s="73">
        <f>VLOOKUP(B190,Data!$B$6:$FI$203,3+'Municipal Detail'!$E$3*2-1)</f>
        <v>0.41608608143675491</v>
      </c>
      <c r="H190" s="43">
        <f>VLOOKUP(B190,Data!$B$6:$FI$203,3+'Municipal Detail'!$H$3*2-2)</f>
        <v>10455</v>
      </c>
      <c r="I190" s="78">
        <f>VLOOKUP(B190,Data!$B$6:$FI$203,3+'Municipal Detail'!$H$3*2-1)</f>
        <v>0.43740505632714466</v>
      </c>
    </row>
    <row r="191" spans="2:9" x14ac:dyDescent="0.35">
      <c r="B191" s="34">
        <v>187</v>
      </c>
      <c r="C191" s="34">
        <v>187</v>
      </c>
      <c r="D191" s="55" t="s">
        <v>62</v>
      </c>
      <c r="E191" s="43">
        <f>VLOOKUP(B191,Data!$B$6:$FI$203,3+'Municipal Detail'!$E$3*2-2)</f>
        <v>61</v>
      </c>
      <c r="F191" s="73">
        <f>VLOOKUP(B191,Data!$B$6:$FI$203,3+'Municipal Detail'!$E$3*2-1)</f>
        <v>0.11805233008205604</v>
      </c>
      <c r="H191" s="43">
        <f>VLOOKUP(B191,Data!$B$6:$FI$203,3+'Municipal Detail'!$H$3*2-2)</f>
        <v>2984</v>
      </c>
      <c r="I191" s="78">
        <f>VLOOKUP(B191,Data!$B$6:$FI$203,3+'Municipal Detail'!$H$3*2-1)</f>
        <v>0.12484138575611667</v>
      </c>
    </row>
    <row r="192" spans="2:9" x14ac:dyDescent="0.35">
      <c r="B192" s="34">
        <v>188</v>
      </c>
      <c r="C192" s="34">
        <v>188</v>
      </c>
      <c r="D192" s="55" t="s">
        <v>149</v>
      </c>
      <c r="E192" s="43">
        <f>VLOOKUP(B192,Data!$B$6:$FI$203,3+'Municipal Detail'!$E$3*2-2)</f>
        <v>3802</v>
      </c>
      <c r="F192" s="73">
        <f>VLOOKUP(B192,Data!$B$6:$FI$203,3+'Municipal Detail'!$E$3*2-1)</f>
        <v>6.8536611746043192</v>
      </c>
      <c r="H192" s="43">
        <f>VLOOKUP(B192,Data!$B$6:$FI$203,3+'Municipal Detail'!$H$3*2-2)</f>
        <v>298029</v>
      </c>
      <c r="I192" s="78">
        <f>VLOOKUP(B192,Data!$B$6:$FI$203,3+'Municipal Detail'!$H$3*2-1)</f>
        <v>11.086307807795521</v>
      </c>
    </row>
    <row r="193" spans="2:9" x14ac:dyDescent="0.35">
      <c r="B193" s="34">
        <v>189</v>
      </c>
      <c r="C193" s="34">
        <v>189</v>
      </c>
      <c r="D193" s="38"/>
      <c r="E193" s="36"/>
      <c r="F193" s="37"/>
      <c r="H193" s="36"/>
      <c r="I193" s="37"/>
    </row>
    <row r="194" spans="2:9" x14ac:dyDescent="0.35">
      <c r="B194" s="34">
        <v>190</v>
      </c>
      <c r="C194" s="34">
        <v>190</v>
      </c>
      <c r="D194" s="35" t="s">
        <v>150</v>
      </c>
      <c r="E194" s="39" t="s">
        <v>254</v>
      </c>
      <c r="F194" s="40" t="s">
        <v>257</v>
      </c>
      <c r="G194" s="41"/>
      <c r="H194" s="39" t="s">
        <v>254</v>
      </c>
      <c r="I194" s="40" t="s">
        <v>257</v>
      </c>
    </row>
    <row r="195" spans="2:9" x14ac:dyDescent="0.35">
      <c r="B195" s="34">
        <v>191</v>
      </c>
      <c r="C195" s="34">
        <v>191</v>
      </c>
      <c r="D195" s="59" t="s">
        <v>151</v>
      </c>
      <c r="E195" s="43">
        <f>VLOOKUP(B195,Data!$B$6:$FI$203,3+'Municipal Detail'!$E$3*2-2)</f>
        <v>15503</v>
      </c>
      <c r="F195" s="73">
        <f>VLOOKUP(B195,Data!$B$6:$FI$203,3+'Municipal Detail'!$E$3*2-1)</f>
        <v>30.629865254672623</v>
      </c>
      <c r="H195" s="43">
        <f>VLOOKUP(B195,Data!$B$6:$FI$203,3+'Municipal Detail'!$H$3*2-2)</f>
        <v>768730</v>
      </c>
      <c r="I195" s="78">
        <f>VLOOKUP(B195,Data!$B$6:$FI$203,3+'Municipal Detail'!$H$3*2-1)</f>
        <v>32.648576654906506</v>
      </c>
    </row>
    <row r="196" spans="2:9" x14ac:dyDescent="0.35">
      <c r="B196" s="34">
        <v>192</v>
      </c>
      <c r="C196" s="34">
        <v>192</v>
      </c>
      <c r="D196" s="55" t="s">
        <v>152</v>
      </c>
      <c r="E196" s="43">
        <f>VLOOKUP(B196,Data!$B$6:$FI$203,3+'Municipal Detail'!$E$3*2-2)</f>
        <v>16145</v>
      </c>
      <c r="F196" s="73">
        <f>VLOOKUP(B196,Data!$B$6:$FI$203,3+'Municipal Detail'!$E$3*2-1)</f>
        <v>31.898289010945589</v>
      </c>
      <c r="H196" s="43">
        <f>VLOOKUP(B196,Data!$B$6:$FI$203,3+'Municipal Detail'!$H$3*2-2)</f>
        <v>862658</v>
      </c>
      <c r="I196" s="78">
        <f>VLOOKUP(B196,Data!$B$6:$FI$203,3+'Municipal Detail'!$H$3*2-1)</f>
        <v>36.637773782691369</v>
      </c>
    </row>
    <row r="197" spans="2:9" x14ac:dyDescent="0.35">
      <c r="B197" s="34">
        <v>193</v>
      </c>
      <c r="C197" s="34">
        <v>193</v>
      </c>
      <c r="D197" s="55" t="s">
        <v>153</v>
      </c>
      <c r="E197" s="43">
        <f>VLOOKUP(B197,Data!$B$6:$FI$203,3+'Municipal Detail'!$E$3*2-2)</f>
        <v>18071</v>
      </c>
      <c r="F197" s="73">
        <f>VLOOKUP(B197,Data!$B$6:$FI$203,3+'Municipal Detail'!$E$3*2-1)</f>
        <v>35.703560279764488</v>
      </c>
      <c r="H197" s="43">
        <f>VLOOKUP(B197,Data!$B$6:$FI$203,3+'Municipal Detail'!$H$3*2-2)</f>
        <v>681419</v>
      </c>
      <c r="I197" s="78">
        <f>VLOOKUP(B197,Data!$B$6:$FI$203,3+'Municipal Detail'!$H$3*2-1)</f>
        <v>28.940408798420425</v>
      </c>
    </row>
    <row r="198" spans="2:9" x14ac:dyDescent="0.35">
      <c r="B198" s="34">
        <v>194</v>
      </c>
      <c r="C198" s="34">
        <v>194</v>
      </c>
      <c r="D198" s="55" t="s">
        <v>143</v>
      </c>
      <c r="E198" s="43">
        <f>VLOOKUP(B198,Data!$B$6:$FI$203,3+'Municipal Detail'!$E$3*2-2)</f>
        <v>895</v>
      </c>
      <c r="F198" s="73">
        <f>VLOOKUP(B198,Data!$B$6:$FI$203,3+'Municipal Detail'!$E$3*2-1)</f>
        <v>1.7682854546172997</v>
      </c>
      <c r="H198" s="43">
        <f>VLOOKUP(B198,Data!$B$6:$FI$203,3+'Municipal Detail'!$H$3*2-2)</f>
        <v>41752</v>
      </c>
      <c r="I198" s="78">
        <f>VLOOKUP(B198,Data!$B$6:$FI$203,3+'Municipal Detail'!$H$3*2-1)</f>
        <v>1.7732407639817052</v>
      </c>
    </row>
    <row r="199" spans="2:9" x14ac:dyDescent="0.35">
      <c r="B199" s="34">
        <v>195</v>
      </c>
      <c r="C199" s="34">
        <v>195</v>
      </c>
      <c r="D199" s="55" t="s">
        <v>62</v>
      </c>
      <c r="E199" s="70">
        <f>VLOOKUP(B199,Data!$B$6:$FI$203,3+'Municipal Detail'!$E$3*2-2)</f>
        <v>1063</v>
      </c>
      <c r="F199" s="77">
        <f>VLOOKUP(B199,Data!$B$6:$FI$203,3+'Municipal Detail'!$E$3*2-1)</f>
        <v>2.1002094282214405</v>
      </c>
      <c r="H199" s="70">
        <f>VLOOKUP(B199,Data!$B$6:$FI$203,3+'Municipal Detail'!$H$3*2-2)</f>
        <v>35676</v>
      </c>
      <c r="I199" s="82">
        <f>VLOOKUP(B199,Data!$B$6:$FI$203,3+'Municipal Detail'!$H$3*2-1)</f>
        <v>1.5151881944771823</v>
      </c>
    </row>
    <row r="200" spans="2:9" x14ac:dyDescent="0.35">
      <c r="B200" s="34">
        <v>196</v>
      </c>
      <c r="C200" s="34">
        <v>196</v>
      </c>
      <c r="D200" s="55" t="s">
        <v>154</v>
      </c>
      <c r="E200" s="43">
        <f>VLOOKUP(B200,Data!$B$6:$FI$203,3+'Municipal Detail'!$E$3*2-2)</f>
        <v>1965</v>
      </c>
      <c r="F200" s="73">
        <f>VLOOKUP(B200,Data!$B$6:$FI$203,3+'Municipal Detail'!$E$3*2-1)</f>
        <v>3.8823250484055793</v>
      </c>
      <c r="H200" s="43">
        <f>VLOOKUP(B200,Data!$B$6:$FI$203,3+'Municipal Detail'!$H$3*2-2)</f>
        <v>60788</v>
      </c>
      <c r="I200" s="78">
        <f>VLOOKUP(B200,Data!$B$6:$FI$203,3+'Municipal Detail'!$H$3*2-1)</f>
        <v>2.5817148773931766</v>
      </c>
    </row>
    <row r="201" spans="2:9" ht="28.9" customHeight="1" x14ac:dyDescent="0.35">
      <c r="B201" s="34">
        <v>197</v>
      </c>
      <c r="C201" s="34">
        <v>197</v>
      </c>
      <c r="D201" s="38"/>
      <c r="E201" s="71" t="s">
        <v>258</v>
      </c>
      <c r="F201" s="37"/>
      <c r="H201" s="71" t="s">
        <v>258</v>
      </c>
      <c r="I201" s="37"/>
    </row>
    <row r="202" spans="2:9" x14ac:dyDescent="0.35">
      <c r="B202" s="34">
        <v>198</v>
      </c>
      <c r="C202" s="34">
        <v>198</v>
      </c>
      <c r="D202" s="58" t="s">
        <v>265</v>
      </c>
      <c r="E202" s="89">
        <f>VLOOKUP(B202,Data!$B$6:$FI$203,3+'Municipal Detail'!$E$3*2-1)</f>
        <v>1.7294101389766268</v>
      </c>
      <c r="H202" s="89">
        <f>VLOOKUP(B202,Data!$B$6:$FI$203,3+'Municipal Detail'!$H$3*2-1)</f>
        <v>1.7390169157235096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425450</xdr:colOff>
                    <xdr:row>1</xdr:row>
                    <xdr:rowOff>158750</xdr:rowOff>
                  </from>
                  <to>
                    <xdr:col>3</xdr:col>
                    <xdr:colOff>1816100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9</xdr:col>
                    <xdr:colOff>260350</xdr:colOff>
                    <xdr:row>1</xdr:row>
                    <xdr:rowOff>152400</xdr:rowOff>
                  </from>
                  <to>
                    <xdr:col>11</xdr:col>
                    <xdr:colOff>381000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7105-ED42-4835-999A-755635E0302E}">
  <sheetPr>
    <pageSetUpPr fitToPage="1"/>
  </sheetPr>
  <dimension ref="A1:BW73"/>
  <sheetViews>
    <sheetView showGridLines="0" showRowColHeaders="0" tabSelected="1" workbookViewId="0">
      <selection activeCell="S15" sqref="S15"/>
    </sheetView>
  </sheetViews>
  <sheetFormatPr defaultColWidth="9.08984375" defaultRowHeight="14.5" x14ac:dyDescent="0.35"/>
  <cols>
    <col min="1" max="1" width="5.1796875" style="32" customWidth="1"/>
    <col min="2" max="2" width="3.7265625" style="32" customWidth="1"/>
    <col min="3" max="3" width="7.90625" style="32" customWidth="1"/>
    <col min="4" max="10" width="7.1796875" style="32" customWidth="1"/>
    <col min="11" max="11" width="1.54296875" style="32" customWidth="1"/>
    <col min="12" max="12" width="7.81640625" style="32" customWidth="1"/>
    <col min="13" max="15" width="7.1796875" style="32" customWidth="1"/>
    <col min="16" max="16" width="5" style="110" customWidth="1"/>
    <col min="17" max="17" width="9.08984375" style="110"/>
    <col min="18" max="18" width="12.6328125" style="110" customWidth="1"/>
    <col min="19" max="25" width="9.08984375" style="110"/>
    <col min="26" max="16384" width="9.08984375" style="32"/>
  </cols>
  <sheetData>
    <row r="1" spans="1:75" ht="25.15" customHeight="1" x14ac:dyDescent="0.35">
      <c r="A1" s="108"/>
      <c r="C1" s="129" t="str" cm="1">
        <f t="array" ref="C1">CONCATENATE("What the 2021 Census tells us about ",INDEX('Municipal Detail'!R5:R85,Infographic!G2))</f>
        <v>What the 2021 Census tells us about Greater Dandenong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09"/>
    </row>
    <row r="2" spans="1:75" ht="15.5" x14ac:dyDescent="0.35">
      <c r="A2" s="108"/>
      <c r="C2" s="123" t="s">
        <v>300</v>
      </c>
      <c r="D2" s="124"/>
      <c r="E2" s="124"/>
      <c r="F2" s="124"/>
      <c r="G2" s="111">
        <v>26</v>
      </c>
      <c r="P2" s="109"/>
      <c r="S2" s="110" t="str" cm="1">
        <f t="array" ref="S2">INDEX('Municipal Detail'!R5:R85,Infographic!G2)</f>
        <v>Greater Dandenong</v>
      </c>
    </row>
    <row r="3" spans="1:75" ht="15" thickBot="1" x14ac:dyDescent="0.4">
      <c r="A3" s="108"/>
      <c r="P3" s="109"/>
      <c r="S3" s="110" t="s">
        <v>10</v>
      </c>
    </row>
    <row r="4" spans="1:75" s="115" customFormat="1" ht="19.5" x14ac:dyDescent="0.45">
      <c r="A4" s="108"/>
      <c r="B4" s="32"/>
      <c r="C4" s="112" t="s">
        <v>274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09"/>
      <c r="Q4" s="110"/>
      <c r="R4" s="110"/>
      <c r="S4" s="114" t="str">
        <f>'Municipal Detail'!D17</f>
        <v>Australia</v>
      </c>
      <c r="T4" s="114">
        <f>'Municipal Detail'!F17</f>
        <v>38.641879817565943</v>
      </c>
      <c r="U4" s="110"/>
      <c r="V4" s="110"/>
      <c r="W4" s="110"/>
      <c r="X4" s="110"/>
      <c r="Y4" s="110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</row>
    <row r="5" spans="1:75" x14ac:dyDescent="0.35">
      <c r="A5" s="108"/>
      <c r="C5" s="130" t="str">
        <f>CONCATENATE(ROUND(100-'Municipal Detail'!F17,0),"%")</f>
        <v>61%</v>
      </c>
      <c r="D5" s="131" t="s">
        <v>280</v>
      </c>
      <c r="E5" s="131"/>
      <c r="F5" s="131"/>
      <c r="L5" s="130" t="str">
        <f>CONCATENATE(ROUND('Municipal Detail'!F72,1),"%")</f>
        <v>4.3%</v>
      </c>
      <c r="M5" s="131" t="s">
        <v>281</v>
      </c>
      <c r="N5" s="131"/>
      <c r="O5" s="131"/>
      <c r="P5" s="109"/>
      <c r="S5" s="114" t="str">
        <f>'Municipal Detail'!D18</f>
        <v>Vietnam</v>
      </c>
      <c r="T5" s="114">
        <f>'Municipal Detail'!F18</f>
        <v>9.7971621369322275</v>
      </c>
    </row>
    <row r="6" spans="1:75" x14ac:dyDescent="0.35">
      <c r="A6" s="108"/>
      <c r="C6" s="130"/>
      <c r="D6" s="131"/>
      <c r="E6" s="131"/>
      <c r="F6" s="131"/>
      <c r="L6" s="130"/>
      <c r="M6" s="131"/>
      <c r="N6" s="131"/>
      <c r="O6" s="131"/>
      <c r="P6" s="109"/>
      <c r="S6" s="114" t="str">
        <f>'Municipal Detail'!D19</f>
        <v>India</v>
      </c>
      <c r="T6" s="114">
        <f>'Municipal Detail'!F19</f>
        <v>7.9334809164377349</v>
      </c>
    </row>
    <row r="7" spans="1:75" x14ac:dyDescent="0.35">
      <c r="A7" s="108"/>
      <c r="P7" s="109"/>
      <c r="S7" s="114" t="str">
        <f>'Municipal Detail'!D20</f>
        <v>Cambodia</v>
      </c>
      <c r="T7" s="114">
        <f>'Municipal Detail'!F20</f>
        <v>5.7817459259061694</v>
      </c>
    </row>
    <row r="8" spans="1:75" x14ac:dyDescent="0.35">
      <c r="A8" s="108"/>
      <c r="P8" s="109"/>
      <c r="S8" s="114" t="str">
        <f>'Municipal Detail'!D21</f>
        <v>Sri Lanka</v>
      </c>
      <c r="T8" s="114">
        <f>'Municipal Detail'!F21</f>
        <v>4.1921158616275038</v>
      </c>
    </row>
    <row r="9" spans="1:75" x14ac:dyDescent="0.35">
      <c r="A9" s="108"/>
      <c r="P9" s="109"/>
      <c r="S9" s="114" t="str">
        <f>'Municipal Detail'!D22</f>
        <v>China</v>
      </c>
      <c r="T9" s="114">
        <f>'Municipal Detail'!F22</f>
        <v>3.2586082735443953</v>
      </c>
    </row>
    <row r="10" spans="1:75" x14ac:dyDescent="0.35">
      <c r="A10" s="108"/>
      <c r="P10" s="109"/>
      <c r="S10" s="114" t="str">
        <f>'Municipal Detail'!D23</f>
        <v>Afghanistan</v>
      </c>
      <c r="T10" s="114">
        <f>'Municipal Detail'!F23</f>
        <v>3.2139332675432746</v>
      </c>
    </row>
    <row r="11" spans="1:75" x14ac:dyDescent="0.35">
      <c r="A11" s="108"/>
      <c r="G11" s="132" t="str">
        <f>CONCATENATE("Major birthplaces include ",S5,", ",S6," and ",S7)</f>
        <v>Major birthplaces include Vietnam, India and Cambodia</v>
      </c>
      <c r="H11" s="132"/>
      <c r="I11" s="132"/>
      <c r="J11" s="132"/>
      <c r="P11" s="109"/>
      <c r="S11" s="114" t="str">
        <f>'Municipal Detail'!D24</f>
        <v>Malaysia</v>
      </c>
      <c r="T11" s="114">
        <f>'Municipal Detail'!F24</f>
        <v>2.2717573947136795</v>
      </c>
    </row>
    <row r="12" spans="1:75" ht="32.65" customHeight="1" thickBot="1" x14ac:dyDescent="0.4">
      <c r="A12" s="108"/>
      <c r="G12" s="132"/>
      <c r="H12" s="132"/>
      <c r="I12" s="132"/>
      <c r="J12" s="132"/>
      <c r="P12" s="109"/>
      <c r="S12" s="114" t="str">
        <f>'Municipal Detail'!D24</f>
        <v>Malaysia</v>
      </c>
      <c r="T12" s="114">
        <f>'Municipal Detail'!F24</f>
        <v>2.2717573947136795</v>
      </c>
    </row>
    <row r="13" spans="1:75" s="115" customFormat="1" ht="20.5" x14ac:dyDescent="0.45">
      <c r="A13" s="108"/>
      <c r="B13" s="32"/>
      <c r="C13" s="112" t="s">
        <v>67</v>
      </c>
      <c r="D13" s="113"/>
      <c r="E13" s="113"/>
      <c r="F13" s="113"/>
      <c r="G13" s="113"/>
      <c r="H13" s="113"/>
      <c r="I13" s="113"/>
      <c r="J13" s="113"/>
      <c r="K13" s="32"/>
      <c r="L13" s="112" t="s">
        <v>275</v>
      </c>
      <c r="M13" s="116"/>
      <c r="N13" s="113"/>
      <c r="O13" s="113"/>
      <c r="P13" s="109"/>
      <c r="Q13" s="110"/>
      <c r="R13" s="110"/>
      <c r="S13" s="110" t="s">
        <v>282</v>
      </c>
      <c r="T13" s="110"/>
      <c r="U13" s="110"/>
      <c r="V13" s="110"/>
      <c r="W13" s="110"/>
      <c r="X13" s="110"/>
      <c r="Y13" s="110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</row>
    <row r="14" spans="1:75" ht="14.25" customHeight="1" x14ac:dyDescent="0.35">
      <c r="A14" s="108"/>
      <c r="C14" s="130" t="str">
        <f>CONCATENATE(ROUNDUP(100-'Municipal Detail'!F75,0),"%")</f>
        <v>69%</v>
      </c>
      <c r="D14" s="131" t="s">
        <v>283</v>
      </c>
      <c r="E14" s="131"/>
      <c r="F14" s="131"/>
      <c r="L14" s="130" t="str">
        <f>CONCATENATE(ROUND(S23,1),"%")</f>
        <v>8.1%</v>
      </c>
      <c r="M14" s="131" t="s">
        <v>284</v>
      </c>
      <c r="N14" s="131"/>
      <c r="O14" s="131"/>
      <c r="P14" s="109"/>
      <c r="S14" s="117" t="str">
        <f>'Municipal Detail'!D75</f>
        <v>English only</v>
      </c>
      <c r="T14" s="114">
        <f>'Municipal Detail'!F75</f>
        <v>31.282767555312645</v>
      </c>
    </row>
    <row r="15" spans="1:75" x14ac:dyDescent="0.35">
      <c r="A15" s="108"/>
      <c r="C15" s="130"/>
      <c r="D15" s="131"/>
      <c r="E15" s="131"/>
      <c r="F15" s="131"/>
      <c r="L15" s="130"/>
      <c r="M15" s="131"/>
      <c r="N15" s="131"/>
      <c r="O15" s="131"/>
      <c r="P15" s="109"/>
      <c r="S15" s="117" t="str">
        <f>'Municipal Detail'!D76</f>
        <v>Vietnamese</v>
      </c>
      <c r="T15" s="114">
        <f>'Municipal Detail'!F76</f>
        <v>12.674507263685619</v>
      </c>
    </row>
    <row r="16" spans="1:75" x14ac:dyDescent="0.35">
      <c r="A16" s="108"/>
      <c r="D16" s="131"/>
      <c r="E16" s="131"/>
      <c r="F16" s="131"/>
      <c r="M16" s="131"/>
      <c r="N16" s="131"/>
      <c r="O16" s="131"/>
      <c r="P16" s="109"/>
      <c r="S16" s="117" t="str">
        <f>'Municipal Detail'!D77</f>
        <v>Khmer</v>
      </c>
      <c r="T16" s="114">
        <f>'Municipal Detail'!F77</f>
        <v>6.5201109289285641</v>
      </c>
    </row>
    <row r="17" spans="1:75" x14ac:dyDescent="0.35">
      <c r="A17" s="108"/>
      <c r="P17" s="109"/>
      <c r="S17" s="117" t="str">
        <f>'Municipal Detail'!D78</f>
        <v>Mandarin</v>
      </c>
      <c r="T17" s="114">
        <f>'Municipal Detail'!F78</f>
        <v>4.1841258274124007</v>
      </c>
    </row>
    <row r="18" spans="1:75" x14ac:dyDescent="0.35">
      <c r="A18" s="108"/>
      <c r="P18" s="109"/>
      <c r="S18" s="117" t="str">
        <f>'Municipal Detail'!D79</f>
        <v>Punjabi</v>
      </c>
      <c r="T18" s="114">
        <f>'Municipal Detail'!F79</f>
        <v>3.6429761880663687</v>
      </c>
    </row>
    <row r="19" spans="1:75" x14ac:dyDescent="0.35">
      <c r="A19" s="108"/>
      <c r="P19" s="109"/>
      <c r="S19" s="117" t="str">
        <f>'Municipal Detail'!D80</f>
        <v>Cantonese</v>
      </c>
      <c r="T19" s="114">
        <f>'Municipal Detail'!F80</f>
        <v>2.9756482662294288</v>
      </c>
    </row>
    <row r="20" spans="1:75" x14ac:dyDescent="0.35">
      <c r="A20" s="108"/>
      <c r="P20" s="109"/>
      <c r="S20" s="117" t="str">
        <f>'Municipal Detail'!D81</f>
        <v>Sinhalese</v>
      </c>
      <c r="T20" s="114">
        <f>'Municipal Detail'!F81</f>
        <v>2.6362489288340991</v>
      </c>
    </row>
    <row r="21" spans="1:75" x14ac:dyDescent="0.35">
      <c r="A21" s="108"/>
      <c r="G21" s="132" t="str">
        <f>CONCATENATE("Major spoken languages include ",S15,", ",S16," and ",S17)</f>
        <v>Major spoken languages include Vietnamese, Khmer and Mandarin</v>
      </c>
      <c r="H21" s="132"/>
      <c r="I21" s="132"/>
      <c r="J21" s="132"/>
      <c r="P21" s="109"/>
      <c r="S21" s="117" t="str">
        <f>'Municipal Detail'!D82</f>
        <v>Greek</v>
      </c>
      <c r="T21" s="114">
        <f>'Municipal Detail'!F82</f>
        <v>2.3676983596823278</v>
      </c>
    </row>
    <row r="22" spans="1:75" ht="33.4" customHeight="1" thickBot="1" x14ac:dyDescent="0.4">
      <c r="A22" s="108"/>
      <c r="G22" s="132"/>
      <c r="H22" s="132"/>
      <c r="I22" s="132"/>
      <c r="J22" s="132"/>
      <c r="P22" s="109"/>
      <c r="S22" s="117" t="str">
        <f>'Municipal Detail'!D83</f>
        <v>Tamil</v>
      </c>
      <c r="T22" s="114">
        <f>'Municipal Detail'!F83</f>
        <v>1.8872762359736308</v>
      </c>
    </row>
    <row r="23" spans="1:75" s="115" customFormat="1" ht="20.5" x14ac:dyDescent="0.45">
      <c r="A23" s="108"/>
      <c r="B23" s="32"/>
      <c r="C23" s="112" t="s">
        <v>276</v>
      </c>
      <c r="D23" s="113"/>
      <c r="E23" s="113"/>
      <c r="F23" s="113"/>
      <c r="G23" s="113"/>
      <c r="H23" s="113"/>
      <c r="I23" s="113"/>
      <c r="J23" s="113"/>
      <c r="K23" s="32"/>
      <c r="L23" s="112" t="s">
        <v>277</v>
      </c>
      <c r="M23" s="116"/>
      <c r="N23" s="113"/>
      <c r="O23" s="113"/>
      <c r="P23" s="109"/>
      <c r="Q23" s="110"/>
      <c r="R23" s="118" t="str" cm="1">
        <f t="array" ref="R23">INDEX('Municipal Detail'!R5:R85,Infographic!G2)</f>
        <v>Greater Dandenong</v>
      </c>
      <c r="S23" s="114">
        <f>'Municipal Detail'!F133</f>
        <v>8.1360390830514842</v>
      </c>
      <c r="T23" s="110"/>
      <c r="U23" s="110"/>
      <c r="V23" s="110"/>
      <c r="W23" s="110"/>
      <c r="X23" s="110"/>
      <c r="Y23" s="110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</row>
    <row r="24" spans="1:75" x14ac:dyDescent="0.35">
      <c r="A24" s="108"/>
      <c r="C24" s="130" t="str">
        <f>CONCATENATE(ROUND('Municipal Detail'!F138,1),"%")</f>
        <v>7.7%</v>
      </c>
      <c r="D24" s="131" t="s">
        <v>285</v>
      </c>
      <c r="E24" s="131"/>
      <c r="F24" s="131"/>
      <c r="L24" s="130" t="str">
        <f>CONCATENATE("$",ROUNDUP('Municipal Detail'!E182,0))</f>
        <v>$619</v>
      </c>
      <c r="M24" s="135" t="str">
        <f>CONCATENATE(" was the average income - ",ROUNDUP(S35,0),"% of the Victorian level")</f>
        <v xml:space="preserve"> was the average income - 78% of the Victorian level</v>
      </c>
      <c r="N24" s="135"/>
      <c r="O24" s="135"/>
      <c r="P24" s="109"/>
      <c r="R24" s="118" t="s">
        <v>234</v>
      </c>
      <c r="S24" s="114">
        <f>'Municipal Detail'!I133</f>
        <v>7.8358536446851463</v>
      </c>
    </row>
    <row r="25" spans="1:75" x14ac:dyDescent="0.35">
      <c r="A25" s="108"/>
      <c r="C25" s="130"/>
      <c r="D25" s="131"/>
      <c r="E25" s="131"/>
      <c r="F25" s="131"/>
      <c r="L25" s="130"/>
      <c r="M25" s="135"/>
      <c r="N25" s="135"/>
      <c r="O25" s="135"/>
      <c r="P25" s="109"/>
    </row>
    <row r="26" spans="1:75" x14ac:dyDescent="0.35">
      <c r="A26" s="108"/>
      <c r="D26" s="131"/>
      <c r="E26" s="131"/>
      <c r="F26" s="131"/>
      <c r="M26" s="135"/>
      <c r="N26" s="135"/>
      <c r="O26" s="135"/>
      <c r="P26" s="109"/>
      <c r="S26" s="117" t="str">
        <f>'Mid3'!J5</f>
        <v xml:space="preserve">Asthma </v>
      </c>
      <c r="T26" s="114">
        <f>'Mid3'!K5</f>
        <v>6.9657437050544653</v>
      </c>
    </row>
    <row r="27" spans="1:75" x14ac:dyDescent="0.35">
      <c r="A27" s="108"/>
      <c r="D27" s="131"/>
      <c r="E27" s="131"/>
      <c r="F27" s="131"/>
      <c r="P27" s="109"/>
      <c r="S27" s="117" t="str">
        <f>'Mid3'!J6</f>
        <v>Diabetes</v>
      </c>
      <c r="T27" s="114">
        <f>'Mid3'!K6</f>
        <v>6.6188618711052918</v>
      </c>
    </row>
    <row r="28" spans="1:75" x14ac:dyDescent="0.35">
      <c r="A28" s="108"/>
      <c r="P28" s="109"/>
      <c r="S28" s="117" t="str">
        <f>'Mid3'!J7</f>
        <v xml:space="preserve">Arthritis </v>
      </c>
      <c r="T28" s="114">
        <f>'Mid3'!K7</f>
        <v>6.5695031911757642</v>
      </c>
    </row>
    <row r="29" spans="1:75" x14ac:dyDescent="0.35">
      <c r="A29" s="108"/>
      <c r="P29" s="109"/>
      <c r="S29" s="117" t="str">
        <f>'Mid3'!J8</f>
        <v>Mental health</v>
      </c>
      <c r="T29" s="114">
        <f>'Mid3'!K8</f>
        <v>6.514660213476291</v>
      </c>
    </row>
    <row r="30" spans="1:75" x14ac:dyDescent="0.35">
      <c r="A30" s="108"/>
      <c r="P30" s="109"/>
      <c r="S30" s="117" t="str">
        <f>'Mid3'!J9</f>
        <v>Heart disease</v>
      </c>
      <c r="T30" s="114">
        <f>'Mid3'!K9</f>
        <v>3.4941832166777496</v>
      </c>
    </row>
    <row r="31" spans="1:75" x14ac:dyDescent="0.35">
      <c r="A31" s="108"/>
      <c r="G31" s="132" t="str">
        <f>CONCATENATE("Major chronic conditions include ",LOWER(S26),", ",LOWER(S27)," and ",LOWER(S28))</f>
        <v xml:space="preserve">Major chronic conditions include asthma , diabetes and arthritis </v>
      </c>
      <c r="H31" s="132"/>
      <c r="I31" s="132"/>
      <c r="J31" s="132"/>
      <c r="P31" s="109"/>
      <c r="S31" s="117" t="str">
        <f>'Mid3'!J10</f>
        <v>Cancer</v>
      </c>
      <c r="T31" s="114">
        <f>'Mid3'!K10</f>
        <v>2.0579827381727691</v>
      </c>
    </row>
    <row r="32" spans="1:75" ht="30.75" customHeight="1" thickBot="1" x14ac:dyDescent="0.4">
      <c r="A32" s="108"/>
      <c r="G32" s="132"/>
      <c r="H32" s="132"/>
      <c r="I32" s="132"/>
      <c r="J32" s="132"/>
      <c r="P32" s="109"/>
      <c r="S32" s="117" t="str">
        <f>'Mid3'!J11</f>
        <v>Lung condition</v>
      </c>
      <c r="T32" s="114">
        <f>'Mid3'!K11</f>
        <v>1.2387657587868732</v>
      </c>
    </row>
    <row r="33" spans="1:75" s="115" customFormat="1" ht="20.5" x14ac:dyDescent="0.45">
      <c r="A33" s="108"/>
      <c r="B33" s="32"/>
      <c r="C33" s="112" t="s">
        <v>278</v>
      </c>
      <c r="D33" s="113"/>
      <c r="E33" s="113"/>
      <c r="F33" s="113"/>
      <c r="G33" s="113"/>
      <c r="H33" s="113"/>
      <c r="I33" s="113"/>
      <c r="J33" s="113"/>
      <c r="K33" s="32"/>
      <c r="L33" s="112" t="s">
        <v>279</v>
      </c>
      <c r="M33" s="116"/>
      <c r="N33" s="113"/>
      <c r="O33" s="113"/>
      <c r="P33" s="109"/>
      <c r="Q33" s="110"/>
      <c r="R33" s="110"/>
      <c r="S33" s="117" t="str">
        <f>'Mid3'!J12</f>
        <v>Stroke</v>
      </c>
      <c r="T33" s="114">
        <f>'Mid3'!K12</f>
        <v>1.0358467412988188</v>
      </c>
      <c r="U33" s="110"/>
      <c r="V33" s="110"/>
      <c r="W33" s="110"/>
      <c r="X33" s="110"/>
      <c r="Y33" s="110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</row>
    <row r="34" spans="1:75" x14ac:dyDescent="0.35">
      <c r="A34" s="108"/>
      <c r="C34" s="136" t="str">
        <f>CONCATENATE(ROUND('Municipal Detail'!E177,1),"%")</f>
        <v>7.8%</v>
      </c>
      <c r="D34" s="137" t="str">
        <f>CONCATENATE("of women aged 20-24 had given birth - ",ROUNDUP(U37*100,0),"% ",V37," than the State level")</f>
        <v>of women aged 20-24 had given birth - 44% higher than the State level</v>
      </c>
      <c r="E34" s="137"/>
      <c r="F34" s="137"/>
      <c r="G34" s="136" t="str">
        <f>CONCATENATE(ROUNDUP('Municipal Detail'!F174,0),"%")</f>
        <v>20%</v>
      </c>
      <c r="H34" s="131" t="s">
        <v>293</v>
      </c>
      <c r="I34" s="131"/>
      <c r="J34" s="131"/>
      <c r="L34" s="136" t="str">
        <f>CONCATENATE(ROUNDUP('Municipal Detail'!F197,0),"%")</f>
        <v>36%</v>
      </c>
      <c r="M34" s="133" t="s">
        <v>294</v>
      </c>
      <c r="N34" s="133"/>
      <c r="O34" s="133"/>
      <c r="P34" s="109"/>
    </row>
    <row r="35" spans="1:75" x14ac:dyDescent="0.35">
      <c r="A35" s="108"/>
      <c r="C35" s="136"/>
      <c r="D35" s="137"/>
      <c r="E35" s="137"/>
      <c r="F35" s="137"/>
      <c r="G35" s="136"/>
      <c r="H35" s="131"/>
      <c r="I35" s="131"/>
      <c r="J35" s="131"/>
      <c r="L35" s="136"/>
      <c r="M35" s="133"/>
      <c r="N35" s="133"/>
      <c r="O35" s="133"/>
      <c r="P35" s="109"/>
      <c r="R35" s="110" t="s">
        <v>291</v>
      </c>
      <c r="S35" s="119">
        <f>'Municipal Detail'!E182/'Municipal Detail'!H182*100</f>
        <v>77.059301618061298</v>
      </c>
    </row>
    <row r="36" spans="1:75" ht="27.4" customHeight="1" x14ac:dyDescent="0.35">
      <c r="A36" s="108"/>
      <c r="D36" s="137"/>
      <c r="E36" s="137"/>
      <c r="F36" s="137"/>
      <c r="P36" s="109"/>
    </row>
    <row r="37" spans="1:75" ht="27.4" customHeight="1" x14ac:dyDescent="0.35">
      <c r="A37" s="108"/>
      <c r="P37" s="109"/>
      <c r="R37" s="110" t="s">
        <v>292</v>
      </c>
      <c r="S37" s="110">
        <f>'Municipal Detail'!E177/'Municipal Detail'!H177</f>
        <v>1.4396745007770171</v>
      </c>
      <c r="U37" s="110">
        <f>ABS(1-S37)</f>
        <v>0.43967450077701709</v>
      </c>
      <c r="V37" s="110" t="str">
        <f>IF(S37&gt;1,"higher","lower")</f>
        <v>higher</v>
      </c>
    </row>
    <row r="38" spans="1:75" x14ac:dyDescent="0.35">
      <c r="A38" s="108"/>
      <c r="L38" s="131" t="str">
        <f>IF(ISNA(Q43),"","In the past 25 years, the average cost of a home has risen from ")</f>
        <v xml:space="preserve">In the past 25 years, the average cost of a home has risen from </v>
      </c>
      <c r="M38" s="131"/>
      <c r="N38" s="131"/>
      <c r="O38" s="131"/>
      <c r="P38" s="109"/>
    </row>
    <row r="39" spans="1:75" x14ac:dyDescent="0.35">
      <c r="A39" s="108"/>
      <c r="L39" s="131"/>
      <c r="M39" s="131"/>
      <c r="N39" s="131"/>
      <c r="O39" s="131"/>
      <c r="P39" s="109"/>
    </row>
    <row r="40" spans="1:75" ht="18.75" customHeight="1" x14ac:dyDescent="0.35">
      <c r="A40" s="108"/>
      <c r="L40" s="121" t="str">
        <f>IF(ISNA(Q43)," ",CONCATENATE(ROUNDUP(U43,1)))</f>
        <v>3.2</v>
      </c>
      <c r="M40" s="120" t="str">
        <f>IF(ISNA(Q43)," ","to")</f>
        <v>to</v>
      </c>
      <c r="N40" s="122" t="str">
        <f>IF(ISNA(Q43)," ",CONCATENATE(ROUNDUP(V43,1)))</f>
        <v>10.4</v>
      </c>
      <c r="P40" s="109"/>
    </row>
    <row r="41" spans="1:75" ht="17.649999999999999" customHeight="1" x14ac:dyDescent="0.35">
      <c r="A41" s="108"/>
      <c r="L41" s="134" t="str">
        <f>IF(ISNA(Q43)," ","times the median annual household income")</f>
        <v>times the median annual household income</v>
      </c>
      <c r="M41" s="134"/>
      <c r="N41" s="134"/>
      <c r="O41" s="134"/>
      <c r="P41" s="109"/>
    </row>
    <row r="42" spans="1:75" ht="16.5" customHeight="1" thickBot="1" x14ac:dyDescent="0.4">
      <c r="A42" s="108"/>
      <c r="L42" s="134"/>
      <c r="M42" s="134"/>
      <c r="N42" s="134"/>
      <c r="O42" s="134"/>
      <c r="P42" s="109"/>
      <c r="S42" s="105">
        <v>1996</v>
      </c>
      <c r="T42" s="105">
        <v>2021</v>
      </c>
    </row>
    <row r="43" spans="1:75" ht="14.25" customHeight="1" x14ac:dyDescent="0.3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Q43" s="110">
        <f>MATCH(S2,R43:R73,0)</f>
        <v>10</v>
      </c>
      <c r="R43" s="106" t="s">
        <v>157</v>
      </c>
      <c r="S43" s="107">
        <v>3.4729421521874353</v>
      </c>
      <c r="T43" s="107">
        <v>10.246290463360024</v>
      </c>
      <c r="U43" s="110">
        <f>VLOOKUP(S2,R43:T73,2)</f>
        <v>3.1662445007332356</v>
      </c>
      <c r="V43" s="110">
        <f>VLOOKUP(S2,R43:T73,3)</f>
        <v>10.323468685478321</v>
      </c>
    </row>
    <row r="44" spans="1:75" x14ac:dyDescent="0.35">
      <c r="R44" s="106" t="s">
        <v>160</v>
      </c>
      <c r="S44" s="107">
        <v>6.0398144568998839</v>
      </c>
      <c r="T44" s="107">
        <v>17.784788592991248</v>
      </c>
    </row>
    <row r="45" spans="1:75" x14ac:dyDescent="0.35">
      <c r="R45" s="106" t="s">
        <v>162</v>
      </c>
      <c r="S45" s="107">
        <v>5.6494621712013018</v>
      </c>
      <c r="T45" s="107">
        <v>20.234395234395233</v>
      </c>
    </row>
    <row r="46" spans="1:75" x14ac:dyDescent="0.35">
      <c r="R46" s="106" t="s">
        <v>163</v>
      </c>
      <c r="S46" s="107">
        <v>3.007518796992481</v>
      </c>
      <c r="T46" s="107">
        <v>9.0942256614567363</v>
      </c>
    </row>
    <row r="47" spans="1:75" x14ac:dyDescent="0.35">
      <c r="R47" s="106" t="s">
        <v>166</v>
      </c>
      <c r="S47" s="107">
        <v>2.9738302934179224</v>
      </c>
      <c r="T47" s="107">
        <v>6.4649864543140954</v>
      </c>
    </row>
    <row r="48" spans="1:75" x14ac:dyDescent="0.35">
      <c r="R48" s="106" t="s">
        <v>167</v>
      </c>
      <c r="S48" s="107">
        <v>2.6674118483893912</v>
      </c>
      <c r="T48" s="107">
        <v>6.9182642175342908</v>
      </c>
    </row>
    <row r="49" spans="18:20" x14ac:dyDescent="0.35">
      <c r="R49" s="106" t="s">
        <v>171</v>
      </c>
      <c r="S49" s="107">
        <v>4.3690015757054868</v>
      </c>
      <c r="T49" s="107">
        <v>12.880094208689069</v>
      </c>
    </row>
    <row r="50" spans="18:20" x14ac:dyDescent="0.35">
      <c r="R50" s="106" t="s">
        <v>173</v>
      </c>
      <c r="S50" s="107">
        <v>2.9277613412228796</v>
      </c>
      <c r="T50" s="107">
        <v>9.0744101633393832</v>
      </c>
    </row>
    <row r="51" spans="18:20" x14ac:dyDescent="0.35">
      <c r="R51" s="106" t="s">
        <v>175</v>
      </c>
      <c r="S51" s="107">
        <v>5.2966734352603915</v>
      </c>
      <c r="T51" s="107">
        <v>15.660499837715028</v>
      </c>
    </row>
    <row r="52" spans="18:20" ht="24" x14ac:dyDescent="0.35">
      <c r="R52" s="106" t="s">
        <v>179</v>
      </c>
      <c r="S52" s="107">
        <v>3.1662445007332356</v>
      </c>
      <c r="T52" s="107">
        <v>10.323468685478321</v>
      </c>
    </row>
    <row r="53" spans="18:20" x14ac:dyDescent="0.35">
      <c r="R53" s="106" t="s">
        <v>184</v>
      </c>
      <c r="S53" s="107">
        <v>3.5792283426352829</v>
      </c>
      <c r="T53" s="107">
        <v>9.7519113746294277</v>
      </c>
    </row>
    <row r="54" spans="18:20" x14ac:dyDescent="0.35">
      <c r="R54" s="106" t="s">
        <v>186</v>
      </c>
      <c r="S54" s="107">
        <v>2.7967185169401234</v>
      </c>
      <c r="T54" s="107">
        <v>7.1706039116491258</v>
      </c>
    </row>
    <row r="55" spans="18:20" x14ac:dyDescent="0.35">
      <c r="R55" s="106" t="s">
        <v>188</v>
      </c>
      <c r="S55" s="107">
        <v>3.9735501091967969</v>
      </c>
      <c r="T55" s="107">
        <v>12.107145727835382</v>
      </c>
    </row>
    <row r="56" spans="18:20" x14ac:dyDescent="0.35">
      <c r="R56" s="106" t="s">
        <v>189</v>
      </c>
      <c r="S56" s="107">
        <v>2.8189202102245581</v>
      </c>
      <c r="T56" s="107">
        <v>9.6460068593826556</v>
      </c>
    </row>
    <row r="57" spans="18:20" x14ac:dyDescent="0.35">
      <c r="R57" s="106" t="s">
        <v>295</v>
      </c>
      <c r="S57" s="107">
        <v>3.8806484994825801</v>
      </c>
      <c r="T57" s="107">
        <v>14.623397435897436</v>
      </c>
    </row>
    <row r="58" spans="18:20" x14ac:dyDescent="0.35">
      <c r="R58" s="106" t="s">
        <v>195</v>
      </c>
      <c r="S58" s="107">
        <v>4.1462644132048654</v>
      </c>
      <c r="T58" s="107">
        <v>9.9161661661661658</v>
      </c>
    </row>
    <row r="59" spans="18:20" x14ac:dyDescent="0.35">
      <c r="R59" s="106" t="s">
        <v>196</v>
      </c>
      <c r="S59" s="107">
        <v>3.1729446619405355</v>
      </c>
      <c r="T59" s="107">
        <v>10.300358452474146</v>
      </c>
    </row>
    <row r="60" spans="18:20" x14ac:dyDescent="0.35">
      <c r="R60" s="106" t="s">
        <v>197</v>
      </c>
      <c r="S60" s="107">
        <v>4.6436315909609682</v>
      </c>
      <c r="T60" s="107">
        <v>15.494636471990464</v>
      </c>
    </row>
    <row r="61" spans="18:20" x14ac:dyDescent="0.35">
      <c r="R61" s="106" t="s">
        <v>198</v>
      </c>
      <c r="S61" s="107">
        <v>2.264780673871583</v>
      </c>
      <c r="T61" s="107">
        <v>6.0128001304471894</v>
      </c>
    </row>
    <row r="62" spans="18:20" x14ac:dyDescent="0.35">
      <c r="R62" s="106" t="s">
        <v>202</v>
      </c>
      <c r="S62" s="107">
        <v>3.6057692307692308</v>
      </c>
      <c r="T62" s="107">
        <v>14.061425160846518</v>
      </c>
    </row>
    <row r="63" spans="18:20" x14ac:dyDescent="0.35">
      <c r="R63" s="106" t="s">
        <v>203</v>
      </c>
      <c r="S63" s="107">
        <v>4.4783983140147523</v>
      </c>
      <c r="T63" s="107">
        <v>11.857858700225682</v>
      </c>
    </row>
    <row r="64" spans="18:20" x14ac:dyDescent="0.35">
      <c r="R64" s="106" t="s">
        <v>205</v>
      </c>
      <c r="S64" s="107">
        <v>4.1730421477256918</v>
      </c>
      <c r="T64" s="107">
        <v>10.820400649273527</v>
      </c>
    </row>
    <row r="65" spans="18:20" ht="24" x14ac:dyDescent="0.35">
      <c r="R65" s="106" t="s">
        <v>206</v>
      </c>
      <c r="S65" s="107">
        <v>3.593292520628161</v>
      </c>
      <c r="T65" s="107">
        <v>13.813999505317833</v>
      </c>
    </row>
    <row r="66" spans="18:20" x14ac:dyDescent="0.35">
      <c r="R66" s="106" t="s">
        <v>296</v>
      </c>
      <c r="S66" s="107">
        <v>3.3204205866076371</v>
      </c>
      <c r="T66" s="107">
        <v>8.6988939977631414</v>
      </c>
    </row>
    <row r="67" spans="18:20" x14ac:dyDescent="0.35">
      <c r="R67" s="106" t="s">
        <v>212</v>
      </c>
      <c r="S67" s="107">
        <v>7.508116883116883</v>
      </c>
      <c r="T67" s="107">
        <v>18.264118674945163</v>
      </c>
    </row>
    <row r="68" spans="18:20" x14ac:dyDescent="0.35">
      <c r="R68" s="106" t="s">
        <v>217</v>
      </c>
      <c r="S68" s="107">
        <v>6.8349568186382808</v>
      </c>
      <c r="T68" s="107">
        <v>20.449008005569091</v>
      </c>
    </row>
    <row r="69" spans="18:20" x14ac:dyDescent="0.35">
      <c r="R69" s="106" t="s">
        <v>227</v>
      </c>
      <c r="S69" s="107">
        <v>3.709556460252839</v>
      </c>
      <c r="T69" s="107">
        <v>14.415242552124681</v>
      </c>
    </row>
    <row r="70" spans="18:20" x14ac:dyDescent="0.35">
      <c r="R70" s="106" t="s">
        <v>228</v>
      </c>
      <c r="S70" s="107">
        <v>3.0336604410678483</v>
      </c>
      <c r="T70" s="107">
        <v>7.5596066829098501</v>
      </c>
    </row>
    <row r="71" spans="18:20" x14ac:dyDescent="0.35">
      <c r="R71" s="106" t="s">
        <v>229</v>
      </c>
      <c r="S71" s="107">
        <v>2.483769427503443</v>
      </c>
      <c r="T71" s="107">
        <v>5.8937602190197342</v>
      </c>
    </row>
    <row r="72" spans="18:20" x14ac:dyDescent="0.35">
      <c r="R72" s="106" t="s">
        <v>231</v>
      </c>
      <c r="S72" s="107">
        <v>5.4002160086403457</v>
      </c>
      <c r="T72" s="107">
        <v>13.245509996611318</v>
      </c>
    </row>
    <row r="73" spans="18:20" x14ac:dyDescent="0.35">
      <c r="R73" s="106" t="s">
        <v>230</v>
      </c>
      <c r="S73" s="107">
        <v>3.0133683979837826</v>
      </c>
      <c r="T73" s="107">
        <v>8.2990839569786932</v>
      </c>
    </row>
  </sheetData>
  <sheetProtection sheet="1" objects="1" scenarios="1"/>
  <mergeCells count="24">
    <mergeCell ref="M34:O35"/>
    <mergeCell ref="L38:O39"/>
    <mergeCell ref="L41:O42"/>
    <mergeCell ref="C24:C25"/>
    <mergeCell ref="D24:F27"/>
    <mergeCell ref="G31:J32"/>
    <mergeCell ref="L24:L25"/>
    <mergeCell ref="M24:O26"/>
    <mergeCell ref="C34:C35"/>
    <mergeCell ref="G34:G35"/>
    <mergeCell ref="H34:J35"/>
    <mergeCell ref="D34:F36"/>
    <mergeCell ref="L34:L35"/>
    <mergeCell ref="C14:C15"/>
    <mergeCell ref="D14:F16"/>
    <mergeCell ref="G21:J22"/>
    <mergeCell ref="L14:L15"/>
    <mergeCell ref="M14:O16"/>
    <mergeCell ref="C1:O1"/>
    <mergeCell ref="C5:C6"/>
    <mergeCell ref="D5:F6"/>
    <mergeCell ref="G11:J12"/>
    <mergeCell ref="L5:L6"/>
    <mergeCell ref="M5:O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 moveWithCells="1">
                  <from>
                    <xdr:col>5</xdr:col>
                    <xdr:colOff>330200</xdr:colOff>
                    <xdr:row>1</xdr:row>
                    <xdr:rowOff>0</xdr:rowOff>
                  </from>
                  <to>
                    <xdr:col>8</xdr:col>
                    <xdr:colOff>292100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A10969847</value>
    </field>
    <field name="Objective-Title">
      <value order="0">2024 Municipalities - Infographic</value>
    </field>
    <field name="Objective-Description">
      <value order="0"/>
    </field>
    <field name="Objective-CreationStamp">
      <value order="0">2024-05-21T23:54:10Z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2024-05-21T23:55:30Z</value>
    </field>
    <field name="Objective-ModificationStamp">
      <value order="0">2024-05-22T22:54:42Z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Mid</vt:lpstr>
      <vt:lpstr>Mid2</vt:lpstr>
      <vt:lpstr>Mid3</vt:lpstr>
      <vt:lpstr>Municipal Detail</vt:lpstr>
      <vt:lpstr>Infographic</vt:lpstr>
      <vt:lpstr>Infographic!Print_Area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2022-09-04T04:05:09Z</cp:lastPrinted>
  <dcterms:created xsi:type="dcterms:W3CDTF">2022-07-01T03:19:22Z</dcterms:created>
  <dcterms:modified xsi:type="dcterms:W3CDTF">2024-05-22T00:03:55Z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A10969847</vt:lpwstr>
  </property>
  <property fmtid="{D5CDD505-2E9C-101B-9397-08002B2CF9AE}" pid="4" name="Objective-Title">
    <vt:lpwstr>2024 Municipalities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2024-05-21T23:55:30Z</vt:filetime>
  </property>
  <property fmtid="{D5CDD505-2E9C-101B-9397-08002B2CF9AE}" pid="10" name="Objective-ModificationStamp">
    <vt:filetime>2024-05-22T22:54:42Z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