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dc6d63eada8425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2196F4-24F9-471C-93F8-57CC6CA51738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Front!$A$1:$AI$46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<sst xmlns="http://schemas.openxmlformats.org/spreadsheetml/2006/main" count="548" uniqueCount="275">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</sst>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b68f41045fb44ef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Hume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4.7478906857556264</c:v>
                </c:pt>
                <c:pt idx="1">
                  <c:v>20.891522247804104</c:v>
                </c:pt>
                <c:pt idx="2">
                  <c:v>44.84923617176829</c:v>
                </c:pt>
                <c:pt idx="3">
                  <c:v>64.173982926240711</c:v>
                </c:pt>
                <c:pt idx="4">
                  <c:v>79.304480393930561</c:v>
                </c:pt>
                <c:pt idx="5">
                  <c:v>97.277095324292063</c:v>
                </c:pt>
                <c:pt idx="6">
                  <c:v>117.1750727419825</c:v>
                </c:pt>
                <c:pt idx="7">
                  <c:v>130.40295125488123</c:v>
                </c:pt>
                <c:pt idx="8">
                  <c:v>140.65279449179761</c:v>
                </c:pt>
                <c:pt idx="9">
                  <c:v>153.72084556025769</c:v>
                </c:pt>
                <c:pt idx="10">
                  <c:v>135.11185305413693</c:v>
                </c:pt>
                <c:pt idx="11">
                  <c:v>132.02675222608534</c:v>
                </c:pt>
                <c:pt idx="12">
                  <c:v>145.5324352354701</c:v>
                </c:pt>
                <c:pt idx="13">
                  <c:v>152.47294192616332</c:v>
                </c:pt>
                <c:pt idx="14">
                  <c:v>155.03804755380932</c:v>
                </c:pt>
                <c:pt idx="15">
                  <c:v>153.75668139232093</c:v>
                </c:pt>
                <c:pt idx="16">
                  <c:v>156.60687046112895</c:v>
                </c:pt>
                <c:pt idx="17">
                  <c:v>146.85302513309247</c:v>
                </c:pt>
                <c:pt idx="18">
                  <c:v>143.84159112825319</c:v>
                </c:pt>
                <c:pt idx="19">
                  <c:v>143.88603428096627</c:v>
                </c:pt>
                <c:pt idx="20">
                  <c:v>133.71497729999939</c:v>
                </c:pt>
                <c:pt idx="21">
                  <c:v>133.56506026099638</c:v>
                </c:pt>
                <c:pt idx="22">
                  <c:v>136.11754308364425</c:v>
                </c:pt>
                <c:pt idx="23">
                  <c:v>135.64421902612725</c:v>
                </c:pt>
                <c:pt idx="24">
                  <c:v>132.36427945051332</c:v>
                </c:pt>
                <c:pt idx="25">
                  <c:v>133.81617940087679</c:v>
                </c:pt>
                <c:pt idx="26">
                  <c:v>134.57175568281974</c:v>
                </c:pt>
                <c:pt idx="27">
                  <c:v>100.82424430924057</c:v>
                </c:pt>
                <c:pt idx="28">
                  <c:v>84.211078999024195</c:v>
                </c:pt>
                <c:pt idx="29">
                  <c:v>114.90127210884492</c:v>
                </c:pt>
                <c:pt idx="30">
                  <c:v>144.6691516729164</c:v>
                </c:pt>
                <c:pt idx="31">
                  <c:v>138.01629480000003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Nillumbik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0</c:v>
                </c:pt>
                <c:pt idx="1">
                  <c:v>1.1088541219589256</c:v>
                </c:pt>
                <c:pt idx="2">
                  <c:v>4.2025444896036586</c:v>
                </c:pt>
                <c:pt idx="3">
                  <c:v>5.1363461820505192</c:v>
                </c:pt>
                <c:pt idx="4">
                  <c:v>6.749383780456129</c:v>
                </c:pt>
                <c:pt idx="5">
                  <c:v>15.189518848638233</c:v>
                </c:pt>
                <c:pt idx="6">
                  <c:v>18.87010610979592</c:v>
                </c:pt>
                <c:pt idx="7">
                  <c:v>22.050561283305495</c:v>
                </c:pt>
                <c:pt idx="8">
                  <c:v>21.349975667217041</c:v>
                </c:pt>
                <c:pt idx="9">
                  <c:v>21.231403489344373</c:v>
                </c:pt>
                <c:pt idx="10">
                  <c:v>18.100286020966582</c:v>
                </c:pt>
                <c:pt idx="11">
                  <c:v>16.449387103213287</c:v>
                </c:pt>
                <c:pt idx="12">
                  <c:v>16.959868902452524</c:v>
                </c:pt>
                <c:pt idx="13">
                  <c:v>16.618773465975867</c:v>
                </c:pt>
                <c:pt idx="14">
                  <c:v>17.043243246013422</c:v>
                </c:pt>
                <c:pt idx="15">
                  <c:v>16.147345988183876</c:v>
                </c:pt>
                <c:pt idx="16">
                  <c:v>16.275205525420237</c:v>
                </c:pt>
                <c:pt idx="17">
                  <c:v>14.432568154325466</c:v>
                </c:pt>
                <c:pt idx="18">
                  <c:v>13.65293968146633</c:v>
                </c:pt>
                <c:pt idx="19">
                  <c:v>12.871975612379879</c:v>
                </c:pt>
                <c:pt idx="20">
                  <c:v>10.508151628603313</c:v>
                </c:pt>
                <c:pt idx="21">
                  <c:v>9.5515252474936716</c:v>
                </c:pt>
                <c:pt idx="22">
                  <c:v>9.746479191093929</c:v>
                </c:pt>
                <c:pt idx="23">
                  <c:v>10.55595550396556</c:v>
                </c:pt>
                <c:pt idx="24">
                  <c:v>10.385414142752614</c:v>
                </c:pt>
                <c:pt idx="25">
                  <c:v>10.98367901928594</c:v>
                </c:pt>
                <c:pt idx="26">
                  <c:v>11.867434140348829</c:v>
                </c:pt>
                <c:pt idx="27">
                  <c:v>8.607522796735978</c:v>
                </c:pt>
                <c:pt idx="28">
                  <c:v>5.6990084923585211</c:v>
                </c:pt>
                <c:pt idx="29">
                  <c:v>7.8913240849050617</c:v>
                </c:pt>
                <c:pt idx="30">
                  <c:v>9.9901978384241179</c:v>
                </c:pt>
                <c:pt idx="31">
                  <c:v>9.3688699999999994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2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24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K47"/>
  <sheetViews>
    <sheetView showGridLines="0" showRowColHeaders="0" tabSelected="1" topLeftCell="E1" zoomScale="68" zoomScaleNormal="68" workbookViewId="0">
      <pane ySplit="1" topLeftCell="A2" activePane="bottomLeft" state="frozen"/>
      <selection pane="bottomLeft" activeCell="Q13" sqref="Q1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Hume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12</v>
      </c>
      <c r="I4" s="75"/>
      <c r="J4" s="76">
        <v>12</v>
      </c>
      <c r="K4" s="84" t="str">
        <f>C10</f>
        <v>Hume</v>
      </c>
      <c r="L4" s="66">
        <f>(U6-U4)/U4*100</f>
        <v>4.5366128249963111</v>
      </c>
      <c r="M4" s="77"/>
      <c r="N4" s="67">
        <f>U6-U4</f>
        <v>5.9895425739146901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132.02675222608534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24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138.01629480000003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Hume and Nillumbik: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Hume</v>
      </c>
      <c r="D10" s="101" t="str">
        <f>INDEX(Data!B5:B36,E6)</f>
        <v>Nillumbik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4.7478906857556264</v>
      </c>
      <c r="D11" s="88">
        <f>VLOOKUP($E$6+$E$8*37-37,Data!$A$5:$AL$73,2+$A11)/1000000</f>
        <v>0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20.891522247804104</v>
      </c>
      <c r="D12" s="88">
        <f>VLOOKUP($E$6+$E$8*37-37,Data!$A$5:$AL$73,2+$A12)/1000000</f>
        <v>1.1088541219589256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44.84923617176829</v>
      </c>
      <c r="D13" s="88">
        <f>VLOOKUP($E$6+$E$8*37-37,Data!$A$5:$AL$73,2+$A13)/1000000</f>
        <v>4.2025444896036586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64.173982926240711</v>
      </c>
      <c r="D14" s="88">
        <f>VLOOKUP($E$6+$E$8*37-37,Data!$A$5:$AL$73,2+$A14)/1000000</f>
        <v>5.1363461820505192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79.304480393930561</v>
      </c>
      <c r="D15" s="88">
        <f>VLOOKUP($E$6+$E$8*37-37,Data!$A$5:$AL$73,2+$A15)/1000000</f>
        <v>6.749383780456129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97.277095324292063</v>
      </c>
      <c r="D16" s="88">
        <f>VLOOKUP($E$6+$E$8*37-37,Data!$A$5:$AL$73,2+$A16)/1000000</f>
        <v>15.189518848638233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117.1750727419825</v>
      </c>
      <c r="D17" s="88">
        <f>VLOOKUP($E$6+$E$8*37-37,Data!$A$5:$AL$73,2+$A17)/1000000</f>
        <v>18.87010610979592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130.40295125488123</v>
      </c>
      <c r="D18" s="88">
        <f>VLOOKUP($E$6+$E$8*37-37,Data!$A$5:$AL$73,2+$A18)/1000000</f>
        <v>22.050561283305495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140.65279449179761</v>
      </c>
      <c r="D19" s="88">
        <f>VLOOKUP($E$6+$E$8*37-37,Data!$A$5:$AL$73,2+$A19)/1000000</f>
        <v>21.349975667217041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153.72084556025769</v>
      </c>
      <c r="D20" s="88">
        <f>VLOOKUP($E$6+$E$8*37-37,Data!$A$5:$AL$73,2+$A20)/1000000</f>
        <v>21.231403489344373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135.11185305413693</v>
      </c>
      <c r="D21" s="88">
        <f>VLOOKUP($E$6+$E$8*37-37,Data!$A$5:$AL$73,2+$A21)/1000000</f>
        <v>18.100286020966582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132.02675222608534</v>
      </c>
      <c r="D22" s="88">
        <f>VLOOKUP($E$6+$E$8*37-37,Data!$A$5:$AL$73,2+$A22)/1000000</f>
        <v>16.449387103213287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145.5324352354701</v>
      </c>
      <c r="D23" s="88">
        <f>VLOOKUP($E$6+$E$8*37-37,Data!$A$5:$AL$73,2+$A23)/1000000</f>
        <v>16.959868902452524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152.47294192616332</v>
      </c>
      <c r="D24" s="88">
        <f>VLOOKUP($E$6+$E$8*37-37,Data!$A$5:$AL$73,2+$A24)/1000000</f>
        <v>16.618773465975867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155.03804755380932</v>
      </c>
      <c r="D25" s="88">
        <f>VLOOKUP($E$6+$E$8*37-37,Data!$A$5:$AL$73,2+$A25)/1000000</f>
        <v>17.043243246013422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153.75668139232093</v>
      </c>
      <c r="D26" s="88">
        <f>VLOOKUP($E$6+$E$8*37-37,Data!$A$5:$AL$73,2+$A26)/1000000</f>
        <v>16.147345988183876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156.60687046112895</v>
      </c>
      <c r="D27" s="88">
        <f>VLOOKUP($E$6+$E$8*37-37,Data!$A$5:$AL$73,2+$A27)/1000000</f>
        <v>16.275205525420237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146.85302513309247</v>
      </c>
      <c r="D28" s="88">
        <f>VLOOKUP($E$6+$E$8*37-37,Data!$A$5:$AL$73,2+$A28)/1000000</f>
        <v>14.432568154325466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143.84159112825319</v>
      </c>
      <c r="D29" s="88">
        <f>VLOOKUP($E$6+$E$8*37-37,Data!$A$5:$AL$73,2+$A29)/1000000</f>
        <v>13.65293968146633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143.88603428096627</v>
      </c>
      <c r="D30" s="88">
        <f>VLOOKUP($E$6+$E$8*37-37,Data!$A$5:$AL$73,2+$A30)/1000000</f>
        <v>12.871975612379879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133.71497729999939</v>
      </c>
      <c r="D31" s="88">
        <f>VLOOKUP($E$6+$E$8*37-37,Data!$A$5:$AL$73,2+$A31)/1000000</f>
        <v>10.508151628603313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133.56506026099638</v>
      </c>
      <c r="D32" s="88">
        <f>VLOOKUP($E$6+$E$8*37-37,Data!$A$5:$AL$73,2+$A32)/1000000</f>
        <v>9.5515252474936716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136.11754308364425</v>
      </c>
      <c r="D33" s="88">
        <f>VLOOKUP($E$6+$E$8*37-37,Data!$A$5:$AL$73,2+$A33)/1000000</f>
        <v>9.746479191093929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135.64421902612725</v>
      </c>
      <c r="D34" s="88">
        <f>VLOOKUP($E$6+$E$8*37-37,Data!$A$5:$AL$73,2+$A34)/1000000</f>
        <v>10.55595550396556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132.36427945051332</v>
      </c>
      <c r="D35" s="88">
        <f>VLOOKUP($E$6+$E$8*37-37,Data!$A$5:$AL$73,2+$A35)/1000000</f>
        <v>10.385414142752614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133.81617940087679</v>
      </c>
      <c r="D36" s="88">
        <f>VLOOKUP($E$6+$E$8*37-37,Data!$A$5:$AL$73,2+$A36)/1000000</f>
        <v>10.98367901928594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134.57175568281974</v>
      </c>
      <c r="D37" s="88">
        <f>VLOOKUP($E$6+$E$8*37-37,Data!$A$5:$AL$73,2+$A37)/1000000</f>
        <v>11.867434140348829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100.82424430924057</v>
      </c>
      <c r="D38" s="88">
        <f>VLOOKUP($E$6+$E$8*37-37,Data!$A$5:$AL$73,2+$A38)/1000000</f>
        <v>8.607522796735978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84.211078999024195</v>
      </c>
      <c r="D39" s="88">
        <f>VLOOKUP($E$6+$E$8*37-37,Data!$A$5:$AL$73,2+$A39)/1000000</f>
        <v>5.6990084923585211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114.90127210884492</v>
      </c>
      <c r="D40" s="88">
        <f>VLOOKUP($E$6+$E$8*37-37,Data!$A$5:$AL$73,2+$A40)/1000000</f>
        <v>7.8913240849050617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144.6691516729164</v>
      </c>
      <c r="D41" s="88">
        <f>VLOOKUP($E$6+$E$8*37-37,Data!$A$5:$AL$73,2+$A41)/1000000</f>
        <v>9.9901978384241179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138.01629480000003</v>
      </c>
      <c r="D42" s="88">
        <f>VLOOKUP($E$6+$E$8*37-37,Data!$A$5:$AL$73,2+$A42)/1000000</f>
        <v>9.3688699999999994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3840738160.285141</v>
      </c>
      <c r="D45" s="90">
        <f>VLOOKUP($E$6+37,Data!$A$5:$AJ$73,36)</f>
        <v>389595849.75873542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23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A11192802</value>
    </field>
    <field name="Objective-Title">
      <value order="0">2024 Gambling Changes in Electronic Gambling Machine expenditure by year - metro LGAs 2023_24</value>
    </field>
    <field name="Objective-Description">
      <value order="0"/>
    </field>
    <field name="Objective-CreationStamp">
      <value order="0">2024-07-29T23:48:46Z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2024-07-29T23:49:27Z</value>
    </field>
    <field name="Objective-ModificationStamp">
      <value order="0">2024-11-04T00:43:53Z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2024-07-29T22:02:28Z</cp:lastPrinted>
  <dcterms:created xsi:type="dcterms:W3CDTF">2019-06-28T08:16:50Z</dcterms:created>
  <dcterms:modified xsi:type="dcterms:W3CDTF">2024-07-29T22:58:03Z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A11192802</vt:lpwstr>
  </property>
  <property fmtid="{D5CDD505-2E9C-101B-9397-08002B2CF9AE}" pid="4" name="Objective-Title">
    <vt:lpwstr>2024 Gambling Changes in Electronic Gambling Machine expenditure by year - metro LGAs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2024-07-29T23:49:27Z</vt:filetime>
  </property>
  <property fmtid="{D5CDD505-2E9C-101B-9397-08002B2CF9AE}" pid="10" name="Objective-ModificationStamp">
    <vt:filetime>2024-11-04T00:43:53Z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