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9dfeb714ea8471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9456E67-091C-46EE-A850-C3475BEA4D3A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1C88A95-CFEE-4283-BD79-97A6675FB1BF}"/>
  </bookViews>
  <sheets>
    <sheet name="Data" sheetId="2" state="hidden" r:id="rId1"/>
    <sheet name="Front" sheetId="3" r:id="rId2"/>
  </sheets>
  <definedNames>
    <definedName name="_xlnm.Print_Area" localSheetId="1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V24" i="3"/>
  <c r="D3" i="3" l="1" a="1"/>
  <c r="D3" i="3" s="1"/>
  <c r="U8" i="3"/>
  <c r="V8" i="3" s="1"/>
  <c r="M8" i="3" s="1"/>
  <c r="U10" i="3"/>
  <c r="E24" i="3" s="1"/>
  <c r="U11" i="3"/>
  <c r="V11" i="3" s="1"/>
  <c r="F30" i="3" s="1"/>
  <c r="U12" i="3"/>
  <c r="I23" i="3" s="1"/>
  <c r="U13" i="3"/>
  <c r="V13" i="3" s="1"/>
  <c r="M29" i="3" s="1"/>
  <c r="U15" i="3"/>
  <c r="E39" i="3" s="1"/>
  <c r="U16" i="3"/>
  <c r="V16" i="3" s="1"/>
  <c r="E43" i="3" s="1"/>
  <c r="U17" i="3"/>
  <c r="U18" i="3"/>
  <c r="U20" i="3"/>
  <c r="I54" i="3" s="1"/>
  <c r="U21" i="3"/>
  <c r="E54" i="3" s="1"/>
  <c r="U7" i="3"/>
  <c r="I8" i="3" s="1"/>
  <c r="U25" i="3" l="1"/>
  <c r="I36" i="3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U19" i="3" s="1"/>
  <c r="N38" i="3" s="1"/>
  <c r="O31" i="2"/>
  <c r="O5" i="2"/>
  <c r="U5" i="3" l="1" a="1"/>
  <c r="U5" i="3" s="1"/>
  <c r="I50" i="3" l="1"/>
  <c r="E36" i="3"/>
  <c r="E27" i="3"/>
  <c r="M7" i="3"/>
  <c r="U24" i="3"/>
  <c r="I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<sst xmlns="http://schemas.openxmlformats.org/spreadsheetml/2006/main" count="223" uniqueCount="211">
  <si>
    <t>Central Goldfields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</si>
  <si>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</si>
  <si>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</si>
  <si>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</si>
  <si>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</si>
  <si>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</si>
  <si>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</si>
  <si>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</si>
  <si>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</si>
  <si>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</si>
  <si>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</si>
  <si>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</si>
  <si>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</si>
  <si>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</si>
  <si>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</si>
  <si>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</si>
  <si>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</si>
  <si>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</si>
  <si>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</si>
  <si>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</si>
  <si>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</si>
  <si>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</si>
  <si>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</si>
  <si>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</si>
  <si>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</si>
  <si>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</si>
  <si>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</si>
  <si>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</si>
  <si>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</si>
  <si>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</si>
  <si>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</si>
  <si>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</si>
  <si>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</si>
  <si>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</si>
  <si>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</si>
  <si>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</si>
  <si>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</si>
  <si>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</si>
  <si>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</si>
  <si>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</si>
  <si>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</si>
  <si>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</si>
  <si>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</si>
  <si>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</si>
  <si>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</si>
  <si>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</si>
  <si>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</si>
  <si>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</si>
  <si>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</si>
  <si>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</si>
  <si>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</si>
  <si>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</si>
  <si>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</si>
  <si>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</si>
  <si>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</si>
  <si>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</si>
  <si>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</si>
  <si>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</si>
  <si>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</si>
  <si>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</si>
  <si>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</si>
  <si>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</si>
  <si>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</si>
  <si>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</si>
  <si>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</si>
  <si>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</si>
  <si>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</si>
  <si>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</si>
  <si>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</si>
  <si>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</si>
  <si>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</si>
  <si>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</si>
  <si>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</si>
  <si>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</si>
  <si>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</si>
  <si>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</si>
  <si>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</si>
  <si>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</si>
  <si>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</si>
  <si>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Data for Infographic - extracted from data sheet</t>
  </si>
  <si>
    <t>Headings 18</t>
  </si>
  <si>
    <t>Text 12</t>
  </si>
  <si>
    <t>Charts 9</t>
  </si>
  <si>
    <t>Venues mid-2022</t>
  </si>
  <si>
    <t>Ranked Venues mid-2022</t>
  </si>
  <si>
    <t>EGMs 2022</t>
  </si>
  <si>
    <t>Ranked EGMs 2022</t>
  </si>
  <si>
    <t>EGMs per 1,000 adults:
 2022</t>
  </si>
  <si>
    <t>Ranked EGMs per 1,000 adults: 2022</t>
  </si>
  <si>
    <t>Losses 21/22 ($Million)</t>
  </si>
  <si>
    <t>Ranked Losses: 
2021/2022</t>
  </si>
  <si>
    <t>Losses per adult: 2021/22</t>
  </si>
  <si>
    <t>Ranked losses per adult: 2021/22</t>
  </si>
  <si>
    <t xml:space="preserve">Mornington Peninsula </t>
  </si>
  <si>
    <t>*</t>
  </si>
  <si>
    <t>Melbourne metro.</t>
  </si>
  <si>
    <t>Losses per day</t>
  </si>
  <si>
    <t>Children fed in a year</t>
  </si>
  <si>
    <t>EGM Losses as per cent of income of EGM gamblers</t>
  </si>
  <si>
    <t>Venues</t>
  </si>
  <si>
    <t>Gambling Machines</t>
  </si>
  <si>
    <t>EGM Losses</t>
  </si>
  <si>
    <t>Impact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</si>
  <si>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</si>
  <si>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</si>
  <si>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</si>
  <si>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</si>
  <si>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</si>
  <si>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</si>
  <si>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</si>
  <si>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</si>
  <si>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</si>
  <si>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</si>
  <si>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</si>
  <si>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</si>
  <si>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</si>
  <si>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</si>
  <si>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</si>
  <si>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</si>
  <si>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</si>
  <si>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</si>
  <si>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</si>
  <si>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</si>
  <si>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22th</t>
  </si>
  <si>
    <t>24th</t>
  </si>
  <si>
    <t>25th</t>
  </si>
  <si>
    <t>26th</t>
  </si>
  <si>
    <t>27th</t>
  </si>
  <si>
    <t>28th</t>
  </si>
  <si>
    <t>29th</t>
  </si>
  <si>
    <t>30th</t>
  </si>
  <si>
    <t>32th</t>
  </si>
  <si>
    <t>34th</t>
  </si>
  <si>
    <t>35th</t>
  </si>
  <si>
    <t>36th</t>
  </si>
  <si>
    <t>37th</t>
  </si>
  <si>
    <t>38th</t>
  </si>
  <si>
    <t>39th</t>
  </si>
  <si>
    <t>40th</t>
  </si>
  <si>
    <t>42th</t>
  </si>
  <si>
    <t>44th</t>
  </si>
  <si>
    <t>45th</t>
  </si>
  <si>
    <t>46th</t>
  </si>
  <si>
    <t>47th</t>
  </si>
  <si>
    <t>48th</t>
  </si>
  <si>
    <t>49th</t>
  </si>
  <si>
    <t>50th</t>
  </si>
  <si>
    <t>52th</t>
  </si>
  <si>
    <t>54th</t>
  </si>
  <si>
    <t>55th</t>
  </si>
  <si>
    <t>56th</t>
  </si>
  <si>
    <t>57th</t>
  </si>
  <si>
    <t>58th</t>
  </si>
  <si>
    <t>59th</t>
  </si>
  <si>
    <t>60th</t>
  </si>
  <si>
    <t>62th</t>
  </si>
  <si>
    <t>64th</t>
  </si>
  <si>
    <t>65th</t>
  </si>
  <si>
    <t>66th</t>
  </si>
  <si>
    <t>67th</t>
  </si>
  <si>
    <t>68th</t>
  </si>
  <si>
    <t>69th</t>
  </si>
  <si>
    <t>70th</t>
  </si>
  <si>
    <t>72th</t>
  </si>
  <si>
    <t>74th</t>
  </si>
  <si>
    <t>75th</t>
  </si>
  <si>
    <t>76th</t>
  </si>
  <si>
    <t>77th</t>
  </si>
  <si>
    <t>78th</t>
  </si>
  <si>
    <t>21st</t>
  </si>
  <si>
    <t>31st</t>
  </si>
  <si>
    <t>41st</t>
  </si>
  <si>
    <t>51st</t>
  </si>
  <si>
    <t>61st</t>
  </si>
  <si>
    <t>71st</t>
  </si>
  <si>
    <t>79th</t>
  </si>
  <si>
    <t xml:space="preserve">There are </t>
  </si>
  <si>
    <t>in the State</t>
  </si>
  <si>
    <t>This represents</t>
  </si>
  <si>
    <t>EGMs per 1,000 adults</t>
  </si>
  <si>
    <t>highest EGM density in Victoria</t>
  </si>
  <si>
    <t>in number of venues in Victoria</t>
  </si>
  <si>
    <t xml:space="preserve">…and the </t>
  </si>
  <si>
    <t>million</t>
  </si>
  <si>
    <t>23rd</t>
  </si>
  <si>
    <t>33rd</t>
  </si>
  <si>
    <t>43rd</t>
  </si>
  <si>
    <t>53rd</t>
  </si>
  <si>
    <t>63rd</t>
  </si>
  <si>
    <t>73rd</t>
  </si>
  <si>
    <t xml:space="preserve">This is equivalent to losses of </t>
  </si>
  <si>
    <t>per adult</t>
  </si>
  <si>
    <t xml:space="preserve">Losses per day averaged </t>
  </si>
  <si>
    <t>children for an entire year.</t>
  </si>
  <si>
    <t>of the income of local residents who gamble on EGMs</t>
  </si>
  <si>
    <t>Effects of EGM gambling losses may include financial hardship, personal distress, family conflict and violence, unemployment and bankruptcy, homelessness and crime</t>
  </si>
  <si>
    <t>$</t>
  </si>
  <si>
    <t>EGM Losses as per cent of income of EGM gamblers 2021</t>
  </si>
  <si>
    <t xml:space="preserve">In 2021/2, annual EGM losses represented approximately </t>
  </si>
  <si>
    <t>Venues mid-2024</t>
  </si>
  <si>
    <t>EGMs June 2024</t>
  </si>
  <si>
    <t>Losses 23/24 ($Million)</t>
  </si>
  <si>
    <t>Ranked Venues mid-2024</t>
  </si>
  <si>
    <t>Ranked EGMs June 2024</t>
  </si>
  <si>
    <t>Ranked Losses: 
2023/2024</t>
  </si>
  <si>
    <t>Losses per adult: 2023/24</t>
  </si>
  <si>
    <t>Ranked losses per adult: 2023/24</t>
  </si>
  <si>
    <t>EGMs per 1,000 adults:
 2024</t>
  </si>
  <si>
    <t>Ranked EGMs per 1,000 adults: 2024</t>
  </si>
  <si>
    <t>In 2024, there were</t>
  </si>
  <si>
    <t>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</si>
</sst>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Garamond"/>
      <family val="1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9"/>
      <color theme="1"/>
      <name val="Garamond"/>
      <family val="1"/>
    </font>
    <font>
      <sz val="11"/>
      <color indexed="18"/>
      <name val="Garamond"/>
      <family val="1"/>
    </font>
    <font>
      <sz val="7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2" borderId="2">
      <alignment vertical="center"/>
      <protection locked="0"/>
    </xf>
    <xf numFmtId="0" fontId="7" fillId="0" borderId="0"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10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6" fillId="0" borderId="0" xfId="0" applyNumberFormat="1" applyFont="1" applyAlignment="1" applyProtection="1">
      <alignment horizontal="center" vertical="center"/>
      <protection locked="0" hidden="1"/>
    </xf>
    <xf numFmtId="164" fontId="0" fillId="0" borderId="0" xfId="0" applyNumberFormat="1"/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1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18" fillId="0" borderId="5" xfId="0" applyNumberFormat="1" applyFont="1" applyBorder="1" applyAlignment="1" applyProtection="1">
      <alignment horizontal="center" vertical="center" wrapText="1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5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Protection="1">
      <protection hidden="1"/>
    </xf>
    <xf numFmtId="3" fontId="19" fillId="3" borderId="1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8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13" xfId="0" applyFont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164" fontId="20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3" xfId="0" applyFont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</cellXfs>
  <cellStyles count="3">
    <cellStyle name="footer" xfId="2" xr:uid="{326D82AB-1C69-43C6-83E3-827BEB6C5573}"/>
    <cellStyle name="Normal" xfId="0" builtinId="0"/>
    <cellStyle name="rowfield" xfId="1" xr:uid="{F0D5ABA1-B703-4084-9101-373D95D2061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f4cf685d91b417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2515328468293"/>
          <c:y val="3.6616797900262468E-2"/>
          <c:w val="0.88337484671531707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AA-4E8D-906D-3DF9B4F61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AA-4E8D-906D-3DF9B4F61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Front!$U$24:$V$24</c:f>
              <c:strCache>
                <c:ptCount val="2"/>
                <c:pt idx="0">
                  <c:v>Casey </c:v>
                </c:pt>
                <c:pt idx="1">
                  <c:v>Victoria</c:v>
                </c:pt>
              </c:strCache>
            </c:strRef>
          </c:cat>
          <c:val>
            <c:numRef>
              <c:f>Front!$U$25:$V$25</c:f>
              <c:numCache>
                <c:formatCode>General</c:formatCode>
                <c:ptCount val="2"/>
                <c:pt idx="0" formatCode="#,##0">
                  <c:v>559.48029651764091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E8D-906D-3DF9B4F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85848"/>
        <c:axId val="606382968"/>
      </c:barChart>
      <c:catAx>
        <c:axId val="6063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2968"/>
        <c:crosses val="autoZero"/>
        <c:auto val="1"/>
        <c:lblAlgn val="ctr"/>
        <c:lblOffset val="100"/>
        <c:noMultiLvlLbl val="0"/>
      </c:catAx>
      <c:valAx>
        <c:axId val="606382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!$B$5:$B$84" sel="14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342900</xdr:rowOff>
        </xdr:from>
        <xdr:to>
          <xdr:col>10</xdr:col>
          <xdr:colOff>590550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53973</xdr:colOff>
      <xdr:row>37</xdr:row>
      <xdr:rowOff>31749</xdr:rowOff>
    </xdr:from>
    <xdr:to>
      <xdr:col>11</xdr:col>
      <xdr:colOff>76200</xdr:colOff>
      <xdr:row>48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</xdr:colOff>
      <xdr:row>27</xdr:row>
      <xdr:rowOff>6351</xdr:rowOff>
    </xdr:from>
    <xdr:to>
      <xdr:col>10</xdr:col>
      <xdr:colOff>634999</xdr:colOff>
      <xdr:row>33</xdr:row>
      <xdr:rowOff>162810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5187951"/>
          <a:ext cx="2190749" cy="1185159"/>
        </a:xfrm>
        <a:prstGeom prst="rect">
          <a:avLst/>
        </a:prstGeom>
        <a:effectLst>
          <a:softEdge rad="266700"/>
        </a:effectLst>
      </xdr:spPr>
    </xdr:pic>
    <xdr:clientData/>
  </xdr:twoCellAnchor>
  <xdr:twoCellAnchor editAs="oneCell">
    <xdr:from>
      <xdr:col>3</xdr:col>
      <xdr:colOff>-1</xdr:colOff>
      <xdr:row>5</xdr:row>
      <xdr:rowOff>143650</xdr:rowOff>
    </xdr:from>
    <xdr:to>
      <xdr:col>8</xdr:col>
      <xdr:colOff>6349</xdr:colOff>
      <xdr:row>16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8101"/>
          <a:ext cx="2698750" cy="17486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368212</xdr:colOff>
      <xdr:row>18</xdr:row>
      <xdr:rowOff>160301</xdr:rowOff>
    </xdr:from>
    <xdr:to>
      <xdr:col>15</xdr:col>
      <xdr:colOff>19330</xdr:colOff>
      <xdr:row>26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163" y="3703601"/>
          <a:ext cx="2032367" cy="14589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11</xdr:col>
      <xdr:colOff>71141</xdr:colOff>
      <xdr:row>38</xdr:row>
      <xdr:rowOff>165099</xdr:rowOff>
    </xdr:from>
    <xdr:to>
      <xdr:col>15</xdr:col>
      <xdr:colOff>31750</xdr:colOff>
      <xdr:row>48</xdr:row>
      <xdr:rowOff>157254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41" y="7327899"/>
          <a:ext cx="2487909" cy="170665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317499</xdr:colOff>
      <xdr:row>58</xdr:row>
      <xdr:rowOff>12700</xdr:rowOff>
    </xdr:from>
    <xdr:to>
      <xdr:col>9</xdr:col>
      <xdr:colOff>635000</xdr:colOff>
      <xdr:row>64</xdr:row>
      <xdr:rowOff>5616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63"/>
        <a:stretch/>
      </xdr:blipFill>
      <xdr:spPr>
        <a:xfrm>
          <a:off x="3397250" y="10731500"/>
          <a:ext cx="1111250" cy="102161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13</xdr:col>
      <xdr:colOff>218874</xdr:colOff>
      <xdr:row>56</xdr:row>
      <xdr:rowOff>162797</xdr:rowOff>
    </xdr:from>
    <xdr:to>
      <xdr:col>14</xdr:col>
      <xdr:colOff>637358</xdr:colOff>
      <xdr:row>64</xdr:row>
      <xdr:rowOff>28330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14"/>
        <a:stretch/>
      </xdr:blipFill>
      <xdr:spPr>
        <a:xfrm>
          <a:off x="6510259" y="10733105"/>
          <a:ext cx="1190253" cy="1272302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9</xdr:col>
      <xdr:colOff>11723</xdr:colOff>
      <xdr:row>12</xdr:row>
      <xdr:rowOff>166566</xdr:rowOff>
    </xdr:from>
    <xdr:to>
      <xdr:col>10</xdr:col>
      <xdr:colOff>770933</xdr:colOff>
      <xdr:row>19</xdr:row>
      <xdr:rowOff>4395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643066"/>
          <a:ext cx="1550518" cy="1017464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425449</xdr:colOff>
      <xdr:row>12</xdr:row>
      <xdr:rowOff>60361</xdr:rowOff>
    </xdr:from>
    <xdr:to>
      <xdr:col>14</xdr:col>
      <xdr:colOff>230393</xdr:colOff>
      <xdr:row>18</xdr:row>
      <xdr:rowOff>127000</xdr:rowOff>
    </xdr:to>
    <xdr:pic>
      <xdr:nvPicPr>
        <xdr:cNvPr id="3072" name="Pictur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29"/>
        <a:stretch/>
      </xdr:blipFill>
      <xdr:spPr>
        <a:xfrm>
          <a:off x="5994400" y="2574961"/>
          <a:ext cx="1392444" cy="109533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561733</xdr:colOff>
      <xdr:row>2</xdr:row>
      <xdr:rowOff>57639</xdr:rowOff>
    </xdr:from>
    <xdr:to>
      <xdr:col>15</xdr:col>
      <xdr:colOff>118613</xdr:colOff>
      <xdr:row>4</xdr:row>
      <xdr:rowOff>74723</xdr:rowOff>
    </xdr:to>
    <xdr:pic>
      <xdr:nvPicPr>
        <xdr:cNvPr id="3077" name="Pictur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18" y="370254"/>
          <a:ext cx="1100418" cy="613007"/>
        </a:xfrm>
        <a:prstGeom prst="rect">
          <a:avLst/>
        </a:prstGeom>
      </xdr:spPr>
    </xdr:pic>
    <xdr:clientData/>
  </xdr:twoCellAnchor>
  <xdr:twoCellAnchor editAs="oneCell">
    <xdr:from>
      <xdr:col>5</xdr:col>
      <xdr:colOff>229576</xdr:colOff>
      <xdr:row>58</xdr:row>
      <xdr:rowOff>99799</xdr:rowOff>
    </xdr:from>
    <xdr:to>
      <xdr:col>7</xdr:col>
      <xdr:colOff>89876</xdr:colOff>
      <xdr:row>64</xdr:row>
      <xdr:rowOff>41030</xdr:rowOff>
    </xdr:to>
    <xdr:pic>
      <xdr:nvPicPr>
        <xdr:cNvPr id="3079" name="Pictur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91" y="10643242"/>
          <a:ext cx="1442916" cy="952346"/>
        </a:xfrm>
        <a:prstGeom prst="rect">
          <a:avLst/>
        </a:prstGeom>
        <a:effectLst>
          <a:softEdge rad="139700"/>
        </a:effectLst>
      </xdr:spPr>
    </xdr:pic>
    <xdr:clientData/>
  </xdr:twoCellAnchor>
  <xdr:twoCellAnchor editAs="oneCell">
    <xdr:from>
      <xdr:col>3</xdr:col>
      <xdr:colOff>95250</xdr:colOff>
      <xdr:row>43</xdr:row>
      <xdr:rowOff>165101</xdr:rowOff>
    </xdr:from>
    <xdr:to>
      <xdr:col>7</xdr:col>
      <xdr:colOff>31750</xdr:colOff>
      <xdr:row>49</xdr:row>
      <xdr:rowOff>46967</xdr:rowOff>
    </xdr:to>
    <xdr:pic>
      <xdr:nvPicPr>
        <xdr:cNvPr id="3081" name="Pictur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02"/>
        <a:stretch/>
      </xdr:blipFill>
      <xdr:spPr>
        <a:xfrm>
          <a:off x="533401" y="8185152"/>
          <a:ext cx="2482849" cy="910566"/>
        </a:xfrm>
        <a:prstGeom prst="rect">
          <a:avLst/>
        </a:prstGeom>
        <a:effectLst>
          <a:softEdge rad="165100"/>
        </a:effectLst>
      </xdr:spPr>
    </xdr:pic>
    <xdr:clientData/>
  </xdr:twoCellAnchor>
  <xdr:twoCellAnchor>
    <xdr:from>
      <xdr:col>5</xdr:col>
      <xdr:colOff>349251</xdr:colOff>
      <xdr:row>2</xdr:row>
      <xdr:rowOff>336550</xdr:rowOff>
    </xdr:from>
    <xdr:to>
      <xdr:col>8</xdr:col>
      <xdr:colOff>774700</xdr:colOff>
      <xdr:row>4</xdr:row>
      <xdr:rowOff>-1</xdr:rowOff>
    </xdr:to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746251" y="666750"/>
          <a:ext cx="2159000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solidFill>
                <a:schemeClr val="accent1">
                  <a:lumMod val="50000"/>
                </a:schemeClr>
              </a:solidFill>
            </a:rPr>
            <a:t>Select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</a:rPr>
            <a:t> municipality here 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  <a:latin typeface="Wingdings" panose="05000000000000000000" pitchFamily="2" charset="2"/>
            </a:rPr>
            <a:t>F</a:t>
          </a:r>
          <a:endParaRPr lang="en-US" sz="1300" b="1">
            <a:solidFill>
              <a:schemeClr val="accent1">
                <a:lumMod val="50000"/>
              </a:schemeClr>
            </a:solidFill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C42-713E-4BBD-9215-5FC4A8983368}">
  <dimension ref="A1:AM94"/>
  <sheetViews>
    <sheetView zoomScale="85" zoomScaleNormal="85" workbookViewId="0">
      <selection activeCell="S83" sqref="S83"/>
    </sheetView>
  </sheetViews>
  <sheetFormatPr defaultRowHeight="14.5" x14ac:dyDescent="0.35"/>
  <cols>
    <col min="1" max="1" width="1.90625" bestFit="1" customWidth="1"/>
    <col min="2" max="2" width="12.1796875" style="7" bestFit="1" customWidth="1"/>
    <col min="3" max="4" width="10.453125" customWidth="1"/>
    <col min="5" max="5" width="1.54296875" customWidth="1"/>
    <col min="6" max="6" width="10.453125" style="22" customWidth="1"/>
    <col min="7" max="9" width="10.453125" customWidth="1"/>
    <col min="10" max="10" width="2.6328125" customWidth="1"/>
    <col min="11" max="14" width="10.453125" customWidth="1"/>
    <col min="15" max="16" width="10.453125" style="22" customWidth="1"/>
    <col min="17" max="17" width="13.453125" style="25" customWidth="1"/>
    <col min="18" max="40" width="10.453125" customWidth="1"/>
  </cols>
  <sheetData>
    <row r="1" spans="1:39" s="6" customFormat="1" x14ac:dyDescent="0.35">
      <c r="A1" s="6">
        <v>1</v>
      </c>
      <c r="B1" s="7">
        <v>2</v>
      </c>
      <c r="C1" s="6">
        <v>3</v>
      </c>
      <c r="D1" s="6">
        <v>4</v>
      </c>
      <c r="E1" s="7">
        <v>5</v>
      </c>
      <c r="F1" s="6">
        <v>6</v>
      </c>
      <c r="G1" s="6">
        <v>7</v>
      </c>
      <c r="H1" s="7">
        <v>8</v>
      </c>
      <c r="I1" s="6">
        <v>9</v>
      </c>
      <c r="J1" s="6">
        <v>10</v>
      </c>
      <c r="K1" s="7">
        <v>11</v>
      </c>
      <c r="L1" s="6">
        <v>12</v>
      </c>
      <c r="M1" s="6">
        <v>13</v>
      </c>
      <c r="N1" s="7">
        <v>14</v>
      </c>
      <c r="O1" s="6">
        <v>15</v>
      </c>
      <c r="P1" s="6">
        <v>16</v>
      </c>
      <c r="Q1" s="6">
        <v>17</v>
      </c>
      <c r="T1"/>
    </row>
    <row r="3" spans="1:39" s="7" customFormat="1" x14ac:dyDescent="0.35">
      <c r="F3" s="23"/>
      <c r="O3" s="23"/>
      <c r="P3" s="23"/>
      <c r="Q3" s="24"/>
      <c r="T3"/>
    </row>
    <row r="4" spans="1:39" ht="48" x14ac:dyDescent="0.35">
      <c r="B4" s="26"/>
      <c r="C4" s="16" t="s">
        <v>199</v>
      </c>
      <c r="D4" s="16" t="s">
        <v>202</v>
      </c>
      <c r="E4" s="16"/>
      <c r="F4" s="16" t="s">
        <v>200</v>
      </c>
      <c r="G4" s="16" t="s">
        <v>203</v>
      </c>
      <c r="H4" s="16" t="s">
        <v>207</v>
      </c>
      <c r="I4" s="16" t="s">
        <v>208</v>
      </c>
      <c r="J4" s="16"/>
      <c r="K4" s="16" t="s">
        <v>201</v>
      </c>
      <c r="L4" s="16" t="s">
        <v>204</v>
      </c>
      <c r="M4" s="16" t="s">
        <v>205</v>
      </c>
      <c r="N4" s="16" t="s">
        <v>206</v>
      </c>
      <c r="O4" s="16" t="s">
        <v>96</v>
      </c>
      <c r="P4" s="16" t="s">
        <v>97</v>
      </c>
      <c r="Q4" s="16" t="s">
        <v>197</v>
      </c>
      <c r="R4" s="6"/>
      <c r="S4" s="8"/>
      <c r="W4" s="9"/>
      <c r="X4" s="9"/>
      <c r="Y4" s="9"/>
      <c r="AB4" s="9"/>
      <c r="AE4" s="10"/>
      <c r="AH4" s="9"/>
      <c r="AI4" s="9"/>
      <c r="AL4" s="9"/>
      <c r="AM4" s="9"/>
    </row>
    <row r="5" spans="1:39" x14ac:dyDescent="0.35">
      <c r="A5" s="11">
        <v>1</v>
      </c>
      <c r="B5" s="27" t="s">
        <v>2</v>
      </c>
      <c r="C5" s="17">
        <v>2</v>
      </c>
      <c r="D5" s="18">
        <v>55</v>
      </c>
      <c r="E5" s="18"/>
      <c r="F5" s="17">
        <v>58</v>
      </c>
      <c r="G5" s="18">
        <v>61</v>
      </c>
      <c r="H5" s="19">
        <v>5.5794826171049943</v>
      </c>
      <c r="I5" s="18">
        <v>36</v>
      </c>
      <c r="J5" s="18"/>
      <c r="K5" s="20">
        <v>2.8771794100000001</v>
      </c>
      <c r="L5" s="18">
        <v>64</v>
      </c>
      <c r="M5" s="21">
        <v>276.77883628254148</v>
      </c>
      <c r="N5" s="18">
        <v>56</v>
      </c>
      <c r="O5" s="21">
        <f>K5*1000000/365</f>
        <v>7882.6833150684934</v>
      </c>
      <c r="P5" s="21">
        <v>962.26736120401347</v>
      </c>
      <c r="Q5" s="25">
        <v>2.8699877435187928</v>
      </c>
      <c r="R5" s="6"/>
      <c r="S5" s="12"/>
      <c r="V5" s="13"/>
      <c r="W5" s="14"/>
      <c r="X5" s="14"/>
      <c r="Y5" s="14"/>
      <c r="AA5" s="13"/>
      <c r="AB5" s="10"/>
      <c r="AD5" s="13"/>
      <c r="AE5" s="10"/>
      <c r="AG5" s="13"/>
      <c r="AH5" s="14"/>
      <c r="AI5" s="14"/>
      <c r="AJ5" s="15"/>
      <c r="AK5" s="13"/>
      <c r="AL5" s="14"/>
      <c r="AM5" s="14"/>
    </row>
    <row r="6" spans="1:39" x14ac:dyDescent="0.35">
      <c r="A6" s="11">
        <v>2</v>
      </c>
      <c r="B6" s="27" t="s">
        <v>3</v>
      </c>
      <c r="C6" s="17">
        <v>2</v>
      </c>
      <c r="D6" s="18">
        <v>55</v>
      </c>
      <c r="E6" s="18"/>
      <c r="F6" s="17">
        <v>88</v>
      </c>
      <c r="G6" s="18">
        <v>58</v>
      </c>
      <c r="H6" s="19">
        <v>9.4946247140735434</v>
      </c>
      <c r="I6" s="18">
        <v>4</v>
      </c>
      <c r="J6" s="18"/>
      <c r="K6" s="20">
        <v>6.2565689999999998</v>
      </c>
      <c r="L6" s="18">
        <v>57</v>
      </c>
      <c r="M6" s="21">
        <v>675.04289378075441</v>
      </c>
      <c r="N6" s="18">
        <v>20</v>
      </c>
      <c r="O6" s="21">
        <f t="shared" ref="O6:O69" si="0">K6*1000000/365</f>
        <v>17141.284931506849</v>
      </c>
      <c r="P6" s="21">
        <v>2092.4979933110367</v>
      </c>
      <c r="Q6" s="25">
        <v>6.4963300807204991</v>
      </c>
      <c r="R6" s="6"/>
      <c r="S6" s="12"/>
      <c r="V6" s="13"/>
      <c r="W6" s="14"/>
      <c r="X6" s="14"/>
      <c r="Y6" s="14"/>
      <c r="AA6" s="13"/>
      <c r="AB6" s="10"/>
      <c r="AD6" s="13"/>
      <c r="AE6" s="10"/>
      <c r="AG6" s="13"/>
      <c r="AH6" s="14"/>
      <c r="AI6" s="14"/>
      <c r="AJ6" s="15"/>
      <c r="AK6" s="13"/>
      <c r="AL6" s="14"/>
      <c r="AM6" s="14"/>
    </row>
    <row r="7" spans="1:39" x14ac:dyDescent="0.35">
      <c r="A7" s="11">
        <v>3</v>
      </c>
      <c r="B7" s="27" t="s">
        <v>4</v>
      </c>
      <c r="C7" s="17">
        <v>14</v>
      </c>
      <c r="D7" s="18">
        <v>6</v>
      </c>
      <c r="E7" s="18"/>
      <c r="F7" s="17">
        <v>652</v>
      </c>
      <c r="G7" s="18">
        <v>16</v>
      </c>
      <c r="H7" s="19">
        <v>7.3552536127898156</v>
      </c>
      <c r="I7" s="18">
        <v>16</v>
      </c>
      <c r="J7" s="18"/>
      <c r="K7" s="20">
        <v>63.55028239</v>
      </c>
      <c r="L7" s="18">
        <v>20</v>
      </c>
      <c r="M7" s="21">
        <v>716.91479163015401</v>
      </c>
      <c r="N7" s="18">
        <v>17</v>
      </c>
      <c r="O7" s="21">
        <f t="shared" si="0"/>
        <v>174110.36271232876</v>
      </c>
      <c r="P7" s="21">
        <v>21254.275046822742</v>
      </c>
      <c r="Q7" s="25">
        <v>7.1229169226522551</v>
      </c>
      <c r="R7" s="6"/>
      <c r="S7" s="12"/>
      <c r="V7" s="13"/>
      <c r="W7" s="14"/>
      <c r="X7" s="14"/>
      <c r="Y7" s="14"/>
      <c r="AA7" s="13"/>
      <c r="AB7" s="10"/>
      <c r="AD7" s="13"/>
      <c r="AE7" s="10"/>
      <c r="AG7" s="13"/>
      <c r="AH7" s="14"/>
      <c r="AI7" s="14"/>
      <c r="AJ7" s="15"/>
      <c r="AK7" s="13"/>
      <c r="AL7" s="14"/>
      <c r="AM7" s="14"/>
    </row>
    <row r="8" spans="1:39" x14ac:dyDescent="0.35">
      <c r="A8" s="11">
        <v>4</v>
      </c>
      <c r="B8" s="27" t="s">
        <v>5</v>
      </c>
      <c r="C8" s="17">
        <v>9</v>
      </c>
      <c r="D8" s="18">
        <v>21</v>
      </c>
      <c r="E8" s="18"/>
      <c r="F8" s="17">
        <v>635</v>
      </c>
      <c r="G8" s="18">
        <v>20</v>
      </c>
      <c r="H8" s="19">
        <v>6.419572757628611</v>
      </c>
      <c r="I8" s="18">
        <v>23</v>
      </c>
      <c r="J8" s="18"/>
      <c r="K8" s="20">
        <v>58.630345090000006</v>
      </c>
      <c r="L8" s="18">
        <v>24</v>
      </c>
      <c r="M8" s="21">
        <v>592.72719072461166</v>
      </c>
      <c r="N8" s="18">
        <v>32</v>
      </c>
      <c r="O8" s="21">
        <f t="shared" si="0"/>
        <v>160631.08243835618</v>
      </c>
      <c r="P8" s="21">
        <v>19608.811066889633</v>
      </c>
      <c r="Q8" s="25">
        <v>4.0351581690367997</v>
      </c>
      <c r="R8" s="6"/>
      <c r="S8" s="12"/>
      <c r="V8" s="13"/>
      <c r="W8" s="14"/>
      <c r="X8" s="14"/>
      <c r="Y8" s="14"/>
      <c r="AA8" s="13"/>
      <c r="AB8" s="10"/>
      <c r="AD8" s="13"/>
      <c r="AE8" s="10"/>
      <c r="AG8" s="13"/>
      <c r="AH8" s="14"/>
      <c r="AI8" s="14"/>
      <c r="AJ8" s="15"/>
      <c r="AK8" s="13"/>
      <c r="AL8" s="14"/>
      <c r="AM8" s="14"/>
    </row>
    <row r="9" spans="1:39" x14ac:dyDescent="0.35">
      <c r="A9" s="11">
        <v>5</v>
      </c>
      <c r="B9" s="27" t="s">
        <v>6</v>
      </c>
      <c r="C9" s="17">
        <v>5</v>
      </c>
      <c r="D9" s="18">
        <v>37</v>
      </c>
      <c r="E9" s="18"/>
      <c r="F9" s="17">
        <v>213</v>
      </c>
      <c r="G9" s="18">
        <v>40</v>
      </c>
      <c r="H9" s="19">
        <v>6.3090947718746913</v>
      </c>
      <c r="I9" s="18">
        <v>27</v>
      </c>
      <c r="J9" s="18"/>
      <c r="K9" s="20">
        <v>20.621836609999999</v>
      </c>
      <c r="L9" s="18">
        <v>38</v>
      </c>
      <c r="M9" s="21">
        <v>610.82216686669062</v>
      </c>
      <c r="N9" s="18">
        <v>27</v>
      </c>
      <c r="O9" s="21">
        <f t="shared" si="0"/>
        <v>56498.182493150685</v>
      </c>
      <c r="P9" s="21">
        <v>6896.9353210702338</v>
      </c>
      <c r="Q9" s="25">
        <v>6.2505963225639372</v>
      </c>
      <c r="R9" s="6"/>
      <c r="S9" s="12"/>
      <c r="V9" s="13"/>
      <c r="W9" s="14"/>
      <c r="X9" s="14"/>
      <c r="Y9" s="14"/>
      <c r="AA9" s="13"/>
      <c r="AB9" s="10"/>
      <c r="AD9" s="13"/>
      <c r="AE9" s="10"/>
      <c r="AG9" s="13"/>
      <c r="AH9" s="14"/>
      <c r="AI9" s="14"/>
      <c r="AJ9" s="15"/>
      <c r="AK9" s="13"/>
      <c r="AL9" s="14"/>
      <c r="AM9" s="14"/>
    </row>
    <row r="10" spans="1:39" x14ac:dyDescent="0.35">
      <c r="A10" s="11">
        <v>6</v>
      </c>
      <c r="B10" s="27" t="s">
        <v>7</v>
      </c>
      <c r="C10" s="17">
        <v>4</v>
      </c>
      <c r="D10" s="18">
        <v>39</v>
      </c>
      <c r="E10" s="18"/>
      <c r="F10" s="17">
        <v>238</v>
      </c>
      <c r="G10" s="18">
        <v>36</v>
      </c>
      <c r="H10" s="19">
        <v>5.2289590430219128</v>
      </c>
      <c r="I10" s="18">
        <v>39</v>
      </c>
      <c r="J10" s="18"/>
      <c r="K10" s="20">
        <v>20.430795159999999</v>
      </c>
      <c r="L10" s="18">
        <v>39</v>
      </c>
      <c r="M10" s="21">
        <v>448.87307188239635</v>
      </c>
      <c r="N10" s="18">
        <v>42</v>
      </c>
      <c r="O10" s="21">
        <f t="shared" si="0"/>
        <v>55974.781260273972</v>
      </c>
      <c r="P10" s="21">
        <v>6833.0418595317724</v>
      </c>
      <c r="Q10" s="25">
        <v>4.4559286704175056</v>
      </c>
      <c r="R10" s="6"/>
      <c r="S10" s="12"/>
      <c r="V10" s="13"/>
      <c r="W10" s="14"/>
      <c r="X10" s="14"/>
      <c r="Y10" s="14"/>
      <c r="AA10" s="13"/>
      <c r="AB10" s="10"/>
      <c r="AD10" s="13"/>
      <c r="AE10" s="10"/>
      <c r="AG10" s="13"/>
      <c r="AH10" s="14"/>
      <c r="AI10" s="14"/>
      <c r="AJ10" s="15"/>
      <c r="AK10" s="13"/>
      <c r="AL10" s="14"/>
      <c r="AM10" s="14"/>
    </row>
    <row r="11" spans="1:39" x14ac:dyDescent="0.35">
      <c r="A11" s="11">
        <v>7</v>
      </c>
      <c r="B11" s="27" t="s">
        <v>8</v>
      </c>
      <c r="C11" s="17">
        <v>4</v>
      </c>
      <c r="D11" s="18">
        <v>39</v>
      </c>
      <c r="E11" s="18"/>
      <c r="F11" s="17">
        <v>138</v>
      </c>
      <c r="G11" s="18">
        <v>47</v>
      </c>
      <c r="H11" s="19">
        <v>1.7559591482770145</v>
      </c>
      <c r="I11" s="18">
        <v>69</v>
      </c>
      <c r="J11" s="18"/>
      <c r="K11" s="20">
        <v>12.380460230000001</v>
      </c>
      <c r="L11" s="18">
        <v>42</v>
      </c>
      <c r="M11" s="21">
        <v>157.53320580252355</v>
      </c>
      <c r="N11" s="18">
        <v>66</v>
      </c>
      <c r="O11" s="21">
        <f t="shared" si="0"/>
        <v>33919.069123287671</v>
      </c>
      <c r="P11" s="21">
        <v>4140.622150501672</v>
      </c>
      <c r="Q11" s="25">
        <v>1.0817237912394397</v>
      </c>
      <c r="R11" s="6"/>
      <c r="S11" s="12"/>
      <c r="V11" s="13"/>
      <c r="W11" s="14"/>
      <c r="X11" s="14"/>
      <c r="Y11" s="14"/>
      <c r="AA11" s="13"/>
      <c r="AB11" s="10"/>
      <c r="AD11" s="13"/>
      <c r="AE11" s="10"/>
      <c r="AG11" s="13"/>
      <c r="AH11" s="14"/>
      <c r="AI11" s="14"/>
      <c r="AJ11" s="15"/>
      <c r="AK11" s="13"/>
      <c r="AL11" s="14"/>
      <c r="AM11" s="14"/>
    </row>
    <row r="12" spans="1:39" x14ac:dyDescent="0.35">
      <c r="A12" s="11">
        <v>8</v>
      </c>
      <c r="B12" s="27" t="s">
        <v>9</v>
      </c>
      <c r="C12" s="17">
        <v>3</v>
      </c>
      <c r="D12" s="18">
        <v>49</v>
      </c>
      <c r="E12" s="18"/>
      <c r="F12" s="17">
        <v>105</v>
      </c>
      <c r="G12" s="18">
        <v>51</v>
      </c>
      <c r="H12" s="19">
        <v>9.1702124276307639</v>
      </c>
      <c r="I12" s="18">
        <v>6</v>
      </c>
      <c r="J12" s="18"/>
      <c r="K12" s="20">
        <v>6.3072059999999999</v>
      </c>
      <c r="L12" s="18">
        <v>56</v>
      </c>
      <c r="M12" s="21">
        <v>550.84208423645066</v>
      </c>
      <c r="N12" s="18">
        <v>36</v>
      </c>
      <c r="O12" s="21">
        <f t="shared" si="0"/>
        <v>17280.016438356164</v>
      </c>
      <c r="P12" s="21">
        <v>2109.4334448160535</v>
      </c>
      <c r="Q12" s="25">
        <v>6.898109725356754</v>
      </c>
      <c r="R12" s="6"/>
      <c r="S12" s="12"/>
      <c r="V12" s="13"/>
      <c r="W12" s="14"/>
      <c r="X12" s="14"/>
      <c r="Y12" s="14"/>
      <c r="AA12" s="13"/>
      <c r="AB12" s="10"/>
      <c r="AD12" s="13"/>
      <c r="AE12" s="10"/>
      <c r="AG12" s="13"/>
      <c r="AH12" s="14"/>
      <c r="AI12" s="14"/>
      <c r="AJ12" s="15"/>
      <c r="AK12" s="13"/>
      <c r="AL12" s="14"/>
      <c r="AM12" s="14"/>
    </row>
    <row r="13" spans="1:39" x14ac:dyDescent="0.35">
      <c r="A13" s="11">
        <v>9</v>
      </c>
      <c r="B13" s="27" t="s">
        <v>10</v>
      </c>
      <c r="C13" s="17">
        <v>4</v>
      </c>
      <c r="D13" s="18">
        <v>39</v>
      </c>
      <c r="E13" s="18"/>
      <c r="F13" s="17">
        <v>162</v>
      </c>
      <c r="G13" s="18">
        <v>42</v>
      </c>
      <c r="H13" s="19">
        <v>1.2070141147634239</v>
      </c>
      <c r="I13" s="18">
        <v>70</v>
      </c>
      <c r="J13" s="18"/>
      <c r="K13" s="20">
        <v>18.805362940000002</v>
      </c>
      <c r="L13" s="18">
        <v>41</v>
      </c>
      <c r="M13" s="21">
        <v>140.11320062857408</v>
      </c>
      <c r="N13" s="18">
        <v>68</v>
      </c>
      <c r="O13" s="21">
        <f t="shared" si="0"/>
        <v>51521.542301369867</v>
      </c>
      <c r="P13" s="21">
        <v>6289.4190434782613</v>
      </c>
      <c r="Q13" s="25">
        <v>0.85191847894454742</v>
      </c>
      <c r="R13" s="6"/>
      <c r="S13" s="12"/>
      <c r="V13" s="13"/>
      <c r="W13" s="14"/>
      <c r="X13" s="14"/>
      <c r="Y13" s="14"/>
      <c r="AA13" s="13"/>
      <c r="AB13" s="10"/>
      <c r="AD13" s="13"/>
      <c r="AE13" s="10"/>
      <c r="AG13" s="13"/>
      <c r="AH13" s="14"/>
      <c r="AI13" s="14"/>
      <c r="AJ13" s="15"/>
      <c r="AK13" s="13"/>
      <c r="AL13" s="14"/>
      <c r="AM13" s="14"/>
    </row>
    <row r="14" spans="1:39" x14ac:dyDescent="0.35">
      <c r="A14" s="11">
        <v>10</v>
      </c>
      <c r="B14" s="27" t="s">
        <v>11</v>
      </c>
      <c r="C14" s="17">
        <v>17</v>
      </c>
      <c r="D14" s="18">
        <v>2</v>
      </c>
      <c r="E14" s="18"/>
      <c r="F14" s="17">
        <v>953</v>
      </c>
      <c r="G14" s="18">
        <v>4</v>
      </c>
      <c r="H14" s="19">
        <v>6.2626859085732791</v>
      </c>
      <c r="I14" s="18">
        <v>29</v>
      </c>
      <c r="J14" s="18"/>
      <c r="K14" s="20">
        <v>171.66778249000001</v>
      </c>
      <c r="L14" s="18">
        <v>1</v>
      </c>
      <c r="M14" s="21">
        <v>1128.1231923988937</v>
      </c>
      <c r="N14" s="18">
        <v>1</v>
      </c>
      <c r="O14" s="21">
        <f t="shared" si="0"/>
        <v>470322.6917534247</v>
      </c>
      <c r="P14" s="21">
        <v>57413.974076923078</v>
      </c>
      <c r="Q14" s="25">
        <v>12.373323158504856</v>
      </c>
      <c r="R14" s="6"/>
      <c r="S14" s="12"/>
      <c r="V14" s="13"/>
      <c r="W14" s="14"/>
      <c r="X14" s="14"/>
      <c r="Y14" s="14"/>
      <c r="AA14" s="13"/>
      <c r="AB14" s="10"/>
      <c r="AD14" s="13"/>
      <c r="AE14" s="10"/>
      <c r="AG14" s="13"/>
      <c r="AH14" s="14"/>
      <c r="AI14" s="14"/>
      <c r="AJ14" s="15"/>
      <c r="AK14" s="13"/>
      <c r="AL14" s="14"/>
      <c r="AM14" s="14"/>
    </row>
    <row r="15" spans="1:39" x14ac:dyDescent="0.35">
      <c r="A15" s="11">
        <v>11</v>
      </c>
      <c r="B15" s="27" t="s">
        <v>12</v>
      </c>
      <c r="C15" s="17">
        <v>0</v>
      </c>
      <c r="D15" s="18">
        <v>71</v>
      </c>
      <c r="E15" s="18"/>
      <c r="F15" s="17">
        <v>0</v>
      </c>
      <c r="G15" s="18">
        <v>71</v>
      </c>
      <c r="H15" s="19">
        <v>0</v>
      </c>
      <c r="I15" s="18">
        <v>71</v>
      </c>
      <c r="J15" s="18"/>
      <c r="K15" s="20">
        <v>0</v>
      </c>
      <c r="L15" s="18">
        <v>71</v>
      </c>
      <c r="M15" s="21">
        <v>0</v>
      </c>
      <c r="N15" s="18">
        <v>71</v>
      </c>
      <c r="O15" s="21">
        <f t="shared" si="0"/>
        <v>0</v>
      </c>
      <c r="P15" s="21"/>
      <c r="Q15" s="25">
        <v>0</v>
      </c>
      <c r="R15" s="6"/>
      <c r="S15" s="12"/>
      <c r="V15" s="13"/>
      <c r="W15" s="14"/>
      <c r="X15" s="14"/>
      <c r="Y15" s="14"/>
      <c r="AA15" s="13"/>
      <c r="AB15" s="10"/>
      <c r="AD15" s="13"/>
      <c r="AE15" s="10"/>
      <c r="AG15" s="13"/>
      <c r="AH15" s="14"/>
      <c r="AI15" s="14"/>
      <c r="AJ15" s="15"/>
      <c r="AK15" s="13"/>
      <c r="AL15" s="14"/>
      <c r="AM15" s="14"/>
    </row>
    <row r="16" spans="1:39" x14ac:dyDescent="0.35">
      <c r="A16" s="11">
        <v>12</v>
      </c>
      <c r="B16" s="27" t="s">
        <v>13</v>
      </c>
      <c r="C16" s="17">
        <v>4</v>
      </c>
      <c r="D16" s="18">
        <v>39</v>
      </c>
      <c r="E16" s="18"/>
      <c r="F16" s="17">
        <v>221</v>
      </c>
      <c r="G16" s="18">
        <v>39</v>
      </c>
      <c r="H16" s="19">
        <v>7.5600302113761151</v>
      </c>
      <c r="I16" s="18">
        <v>13</v>
      </c>
      <c r="J16" s="18"/>
      <c r="K16" s="20">
        <v>11.094364000000001</v>
      </c>
      <c r="L16" s="18">
        <v>44</v>
      </c>
      <c r="M16" s="21">
        <v>379.5191267692469</v>
      </c>
      <c r="N16" s="18">
        <v>48</v>
      </c>
      <c r="O16" s="21">
        <f t="shared" si="0"/>
        <v>30395.517808219178</v>
      </c>
      <c r="P16" s="21">
        <v>3710.4896321070232</v>
      </c>
      <c r="Q16" s="25">
        <v>7.7588611401570882</v>
      </c>
      <c r="R16" s="6"/>
      <c r="S16" s="12"/>
      <c r="V16" s="13"/>
      <c r="W16" s="14"/>
      <c r="X16" s="14"/>
      <c r="Y16" s="14"/>
      <c r="AA16" s="13"/>
      <c r="AB16" s="10"/>
      <c r="AD16" s="13"/>
      <c r="AE16" s="10"/>
      <c r="AG16" s="13"/>
      <c r="AH16" s="14"/>
      <c r="AI16" s="14"/>
      <c r="AJ16" s="15"/>
      <c r="AK16" s="13"/>
      <c r="AL16" s="14"/>
      <c r="AM16" s="14"/>
    </row>
    <row r="17" spans="1:39" x14ac:dyDescent="0.35">
      <c r="A17" s="11">
        <v>13</v>
      </c>
      <c r="B17" s="27" t="s">
        <v>14</v>
      </c>
      <c r="C17" s="17">
        <v>6</v>
      </c>
      <c r="D17" s="18">
        <v>34</v>
      </c>
      <c r="E17" s="18"/>
      <c r="F17" s="17">
        <v>405</v>
      </c>
      <c r="G17" s="18">
        <v>29</v>
      </c>
      <c r="H17" s="19">
        <v>4.4283798725118242</v>
      </c>
      <c r="I17" s="18">
        <v>46</v>
      </c>
      <c r="J17" s="18"/>
      <c r="K17" s="20">
        <v>36.831475249999997</v>
      </c>
      <c r="L17" s="18">
        <v>30</v>
      </c>
      <c r="M17" s="21">
        <v>402.72534240004296</v>
      </c>
      <c r="N17" s="18">
        <v>47</v>
      </c>
      <c r="O17" s="21">
        <f t="shared" si="0"/>
        <v>100908.15136986302</v>
      </c>
      <c r="P17" s="21">
        <v>12318.219147157191</v>
      </c>
      <c r="Q17" s="25">
        <v>3.3408802368435406</v>
      </c>
      <c r="R17" s="6"/>
      <c r="S17" s="12"/>
      <c r="V17" s="13"/>
      <c r="W17" s="14"/>
      <c r="X17" s="14"/>
      <c r="Y17" s="14"/>
      <c r="AA17" s="13"/>
      <c r="AB17" s="10"/>
      <c r="AD17" s="13"/>
      <c r="AE17" s="10"/>
      <c r="AG17" s="13"/>
      <c r="AH17" s="14"/>
      <c r="AI17" s="14"/>
      <c r="AJ17" s="15"/>
      <c r="AK17" s="13"/>
      <c r="AL17" s="14"/>
      <c r="AM17" s="14"/>
    </row>
    <row r="18" spans="1:39" x14ac:dyDescent="0.35">
      <c r="A18" s="11">
        <v>14</v>
      </c>
      <c r="B18" s="27" t="s">
        <v>15</v>
      </c>
      <c r="C18" s="17">
        <v>13</v>
      </c>
      <c r="D18" s="18">
        <v>10</v>
      </c>
      <c r="E18" s="18"/>
      <c r="F18" s="17">
        <v>913</v>
      </c>
      <c r="G18" s="18">
        <v>7</v>
      </c>
      <c r="H18" s="19">
        <v>3.224063991838825</v>
      </c>
      <c r="I18" s="18">
        <v>60</v>
      </c>
      <c r="J18" s="18"/>
      <c r="K18" s="20">
        <v>158.43528913</v>
      </c>
      <c r="L18" s="18">
        <v>2</v>
      </c>
      <c r="M18" s="21">
        <v>559.48029651764091</v>
      </c>
      <c r="N18" s="18">
        <v>34</v>
      </c>
      <c r="O18" s="21">
        <f t="shared" si="0"/>
        <v>434069.2852876712</v>
      </c>
      <c r="P18" s="21">
        <v>52988.391013377928</v>
      </c>
      <c r="Q18" s="25">
        <v>5.4048728103463564</v>
      </c>
      <c r="R18" s="6"/>
      <c r="S18" s="12"/>
      <c r="V18" s="13"/>
      <c r="W18" s="14"/>
      <c r="X18" s="14"/>
      <c r="Y18" s="14"/>
      <c r="AA18" s="13"/>
      <c r="AB18" s="10"/>
      <c r="AD18" s="13"/>
      <c r="AE18" s="10"/>
      <c r="AG18" s="13"/>
      <c r="AH18" s="14"/>
      <c r="AI18" s="14"/>
      <c r="AJ18" s="15"/>
      <c r="AK18" s="13"/>
      <c r="AL18" s="14"/>
      <c r="AM18" s="14"/>
    </row>
    <row r="19" spans="1:39" x14ac:dyDescent="0.35">
      <c r="A19" s="11">
        <v>15</v>
      </c>
      <c r="B19" s="27" t="s">
        <v>0</v>
      </c>
      <c r="C19" s="17">
        <v>2</v>
      </c>
      <c r="D19" s="18">
        <v>55</v>
      </c>
      <c r="E19" s="18"/>
      <c r="F19" s="17">
        <v>99</v>
      </c>
      <c r="G19" s="18">
        <v>55</v>
      </c>
      <c r="H19" s="19">
        <v>9.2800405874268339</v>
      </c>
      <c r="I19" s="18">
        <v>5</v>
      </c>
      <c r="J19" s="18"/>
      <c r="K19" s="20">
        <v>8.278359</v>
      </c>
      <c r="L19" s="18">
        <v>52</v>
      </c>
      <c r="M19" s="21">
        <v>775.99502542717391</v>
      </c>
      <c r="N19" s="18">
        <v>10</v>
      </c>
      <c r="O19" s="21">
        <f t="shared" si="0"/>
        <v>22680.435616438357</v>
      </c>
      <c r="P19" s="21">
        <v>2768.6819397993313</v>
      </c>
      <c r="Q19" s="25">
        <v>10.901625840836749</v>
      </c>
      <c r="R19" s="6"/>
      <c r="S19" s="12"/>
      <c r="V19" s="13"/>
      <c r="W19" s="14"/>
      <c r="X19" s="14"/>
      <c r="Y19" s="14"/>
      <c r="AA19" s="13"/>
      <c r="AB19" s="10"/>
      <c r="AD19" s="13"/>
      <c r="AE19" s="10"/>
      <c r="AG19" s="13"/>
      <c r="AH19" s="14"/>
      <c r="AI19" s="14"/>
      <c r="AJ19" s="15"/>
      <c r="AK19" s="13"/>
      <c r="AL19" s="14"/>
      <c r="AM19" s="14"/>
    </row>
    <row r="20" spans="1:39" x14ac:dyDescent="0.35">
      <c r="A20" s="11">
        <v>16</v>
      </c>
      <c r="B20" s="27" t="s">
        <v>16</v>
      </c>
      <c r="C20" s="17">
        <v>5</v>
      </c>
      <c r="D20" s="18">
        <v>37</v>
      </c>
      <c r="E20" s="18"/>
      <c r="F20" s="17">
        <v>110</v>
      </c>
      <c r="G20" s="18">
        <v>49</v>
      </c>
      <c r="H20" s="19">
        <v>6.3814627476753429</v>
      </c>
      <c r="I20" s="18">
        <v>24</v>
      </c>
      <c r="J20" s="18"/>
      <c r="K20" s="20">
        <v>7.7233667099999996</v>
      </c>
      <c r="L20" s="18">
        <v>53</v>
      </c>
      <c r="M20" s="21">
        <v>448.05797224091702</v>
      </c>
      <c r="N20" s="18">
        <v>43</v>
      </c>
      <c r="O20" s="21">
        <f t="shared" si="0"/>
        <v>21159.908794520547</v>
      </c>
      <c r="P20" s="21">
        <v>2583.0657892976587</v>
      </c>
      <c r="Q20" s="25">
        <v>5.1383251469601019</v>
      </c>
      <c r="R20" s="6"/>
      <c r="S20" s="12"/>
      <c r="V20" s="13"/>
      <c r="W20" s="14"/>
      <c r="X20" s="14"/>
      <c r="Y20" s="14"/>
      <c r="AA20" s="13"/>
      <c r="AB20" s="10"/>
      <c r="AD20" s="13"/>
      <c r="AE20" s="10"/>
      <c r="AG20" s="13"/>
      <c r="AH20" s="14"/>
      <c r="AI20" s="14"/>
      <c r="AJ20" s="15"/>
      <c r="AK20" s="13"/>
      <c r="AL20" s="14"/>
      <c r="AM20" s="14"/>
    </row>
    <row r="21" spans="1:39" x14ac:dyDescent="0.35">
      <c r="A21" s="11">
        <v>17</v>
      </c>
      <c r="B21" s="27" t="s">
        <v>17</v>
      </c>
      <c r="C21" s="17">
        <v>2</v>
      </c>
      <c r="D21" s="18">
        <v>55</v>
      </c>
      <c r="E21" s="18"/>
      <c r="F21" s="17">
        <v>57</v>
      </c>
      <c r="G21" s="18">
        <v>62</v>
      </c>
      <c r="H21" s="19">
        <v>4.6364586873153808</v>
      </c>
      <c r="I21" s="18">
        <v>44</v>
      </c>
      <c r="J21" s="18"/>
      <c r="K21" s="20">
        <v>3.7854269999999999</v>
      </c>
      <c r="L21" s="18">
        <v>61</v>
      </c>
      <c r="M21" s="21">
        <v>307.91185788330176</v>
      </c>
      <c r="N21" s="18">
        <v>53</v>
      </c>
      <c r="O21" s="21">
        <f t="shared" si="0"/>
        <v>10371.032876712328</v>
      </c>
      <c r="P21" s="21">
        <v>1266.0290969899665</v>
      </c>
      <c r="Q21" s="25">
        <v>2.5629351195185559</v>
      </c>
      <c r="R21" s="6"/>
      <c r="S21" s="12"/>
      <c r="V21" s="13"/>
      <c r="W21" s="14"/>
      <c r="X21" s="14"/>
      <c r="Y21" s="14"/>
      <c r="AA21" s="13"/>
      <c r="AB21" s="10"/>
      <c r="AD21" s="13"/>
      <c r="AE21" s="10"/>
      <c r="AG21" s="13"/>
      <c r="AH21" s="14"/>
      <c r="AI21" s="14"/>
      <c r="AJ21" s="15"/>
      <c r="AK21" s="13"/>
      <c r="AL21" s="14"/>
      <c r="AM21" s="14"/>
    </row>
    <row r="22" spans="1:39" x14ac:dyDescent="0.35">
      <c r="A22" s="11">
        <v>18</v>
      </c>
      <c r="B22" s="27" t="s">
        <v>18</v>
      </c>
      <c r="C22" s="17">
        <v>12</v>
      </c>
      <c r="D22" s="18">
        <v>12</v>
      </c>
      <c r="E22" s="18"/>
      <c r="F22" s="17">
        <v>744</v>
      </c>
      <c r="G22" s="18">
        <v>13</v>
      </c>
      <c r="H22" s="19">
        <v>5.9756370530437986</v>
      </c>
      <c r="I22" s="18">
        <v>34</v>
      </c>
      <c r="J22" s="18"/>
      <c r="K22" s="20">
        <v>84.552235280000005</v>
      </c>
      <c r="L22" s="18">
        <v>14</v>
      </c>
      <c r="M22" s="21">
        <v>679.10412642049073</v>
      </c>
      <c r="N22" s="18">
        <v>19</v>
      </c>
      <c r="O22" s="21">
        <f t="shared" si="0"/>
        <v>231649.95967123288</v>
      </c>
      <c r="P22" s="21">
        <v>28278.339558528427</v>
      </c>
      <c r="Q22" s="25">
        <v>5.5267950883754757</v>
      </c>
      <c r="R22" s="6"/>
      <c r="S22" s="12"/>
      <c r="V22" s="13"/>
      <c r="W22" s="14"/>
      <c r="X22" s="14"/>
      <c r="Y22" s="14"/>
      <c r="AA22" s="13"/>
      <c r="AB22" s="10"/>
      <c r="AD22" s="13"/>
      <c r="AE22" s="10"/>
      <c r="AG22" s="13"/>
      <c r="AH22" s="14"/>
      <c r="AI22" s="14"/>
      <c r="AJ22" s="15"/>
      <c r="AK22" s="13"/>
      <c r="AL22" s="14"/>
      <c r="AM22" s="14"/>
    </row>
    <row r="23" spans="1:39" x14ac:dyDescent="0.35">
      <c r="A23" s="11">
        <v>19</v>
      </c>
      <c r="B23" s="27" t="s">
        <v>19</v>
      </c>
      <c r="C23" s="17">
        <v>10</v>
      </c>
      <c r="D23" s="18">
        <v>17</v>
      </c>
      <c r="E23" s="18"/>
      <c r="F23" s="17">
        <v>332</v>
      </c>
      <c r="G23" s="18">
        <v>31</v>
      </c>
      <c r="H23" s="19">
        <v>8.5585985833442368</v>
      </c>
      <c r="I23" s="18">
        <v>9</v>
      </c>
      <c r="J23" s="18"/>
      <c r="K23" s="20">
        <v>30.37735232</v>
      </c>
      <c r="L23" s="18">
        <v>32</v>
      </c>
      <c r="M23" s="21">
        <v>783.09507389066493</v>
      </c>
      <c r="N23" s="18">
        <v>9</v>
      </c>
      <c r="O23" s="21">
        <f t="shared" si="0"/>
        <v>83225.622794520546</v>
      </c>
      <c r="P23" s="21">
        <v>10159.649605351171</v>
      </c>
      <c r="Q23" s="25">
        <v>9.0536711135400143</v>
      </c>
      <c r="R23" s="6"/>
      <c r="S23" s="12"/>
      <c r="V23" s="13"/>
      <c r="W23" s="14"/>
      <c r="X23" s="14"/>
      <c r="Y23" s="14"/>
      <c r="AA23" s="13"/>
      <c r="AB23" s="10"/>
      <c r="AD23" s="13"/>
      <c r="AE23" s="10"/>
      <c r="AG23" s="13"/>
      <c r="AH23" s="14"/>
      <c r="AI23" s="14"/>
      <c r="AJ23" s="15"/>
      <c r="AK23" s="13"/>
      <c r="AL23" s="14"/>
      <c r="AM23" s="14"/>
    </row>
    <row r="24" spans="1:39" x14ac:dyDescent="0.35">
      <c r="A24" s="11">
        <v>20</v>
      </c>
      <c r="B24" s="27" t="s">
        <v>20</v>
      </c>
      <c r="C24" s="17">
        <v>9</v>
      </c>
      <c r="D24" s="18">
        <v>21</v>
      </c>
      <c r="E24" s="18"/>
      <c r="F24" s="17">
        <v>519</v>
      </c>
      <c r="G24" s="18">
        <v>24</v>
      </c>
      <c r="H24" s="19">
        <v>4.775723418992972</v>
      </c>
      <c r="I24" s="18">
        <v>41</v>
      </c>
      <c r="J24" s="18"/>
      <c r="K24" s="20">
        <v>65.795232350000006</v>
      </c>
      <c r="L24" s="18">
        <v>18</v>
      </c>
      <c r="M24" s="21">
        <v>605.43320229668416</v>
      </c>
      <c r="N24" s="18">
        <v>28</v>
      </c>
      <c r="O24" s="21">
        <f t="shared" si="0"/>
        <v>180260.91054794524</v>
      </c>
      <c r="P24" s="21">
        <v>22005.09443143813</v>
      </c>
      <c r="Q24" s="25">
        <v>5.4506539229827551</v>
      </c>
      <c r="R24" s="6"/>
      <c r="S24" s="12"/>
      <c r="V24" s="13"/>
      <c r="W24" s="14"/>
      <c r="X24" s="14"/>
      <c r="Y24" s="14"/>
      <c r="AA24" s="13"/>
      <c r="AB24" s="10"/>
      <c r="AD24" s="13"/>
      <c r="AE24" s="10"/>
      <c r="AG24" s="13"/>
      <c r="AH24" s="14"/>
      <c r="AI24" s="14"/>
      <c r="AJ24" s="15"/>
      <c r="AK24" s="13"/>
      <c r="AL24" s="14"/>
      <c r="AM24" s="14"/>
    </row>
    <row r="25" spans="1:39" x14ac:dyDescent="0.35">
      <c r="A25" s="11">
        <v>21</v>
      </c>
      <c r="B25" s="27" t="s">
        <v>21</v>
      </c>
      <c r="C25" s="17">
        <v>1</v>
      </c>
      <c r="D25" s="18">
        <v>64</v>
      </c>
      <c r="E25" s="18"/>
      <c r="F25" s="17">
        <v>45</v>
      </c>
      <c r="G25" s="18">
        <v>64</v>
      </c>
      <c r="H25" s="19">
        <v>5.550627957662253</v>
      </c>
      <c r="I25" s="18">
        <v>37</v>
      </c>
      <c r="J25" s="18"/>
      <c r="K25" s="20">
        <v>2.3097310000000002</v>
      </c>
      <c r="L25" s="18">
        <v>66</v>
      </c>
      <c r="M25" s="21">
        <v>284.89905473953763</v>
      </c>
      <c r="N25" s="18">
        <v>55</v>
      </c>
      <c r="O25" s="21">
        <f t="shared" si="0"/>
        <v>6328.0301369863009</v>
      </c>
      <c r="P25" s="21">
        <v>772.48528428093641</v>
      </c>
      <c r="Q25" s="25">
        <v>3.0671382532531566</v>
      </c>
      <c r="R25" s="6"/>
      <c r="S25" s="12"/>
      <c r="V25" s="13"/>
      <c r="W25" s="14"/>
      <c r="X25" s="14"/>
      <c r="Y25" s="14"/>
      <c r="AA25" s="13"/>
      <c r="AB25" s="10"/>
      <c r="AD25" s="13"/>
      <c r="AE25" s="10"/>
      <c r="AG25" s="13"/>
      <c r="AH25" s="14"/>
      <c r="AI25" s="14"/>
      <c r="AJ25" s="15"/>
      <c r="AK25" s="13"/>
      <c r="AL25" s="14"/>
      <c r="AM25" s="14"/>
    </row>
    <row r="26" spans="1:39" x14ac:dyDescent="0.35">
      <c r="A26" s="11">
        <v>22</v>
      </c>
      <c r="B26" s="27" t="s">
        <v>22</v>
      </c>
      <c r="C26" s="17">
        <v>9</v>
      </c>
      <c r="D26" s="18">
        <v>21</v>
      </c>
      <c r="E26" s="18"/>
      <c r="F26" s="17">
        <v>652</v>
      </c>
      <c r="G26" s="18">
        <v>16</v>
      </c>
      <c r="H26" s="19">
        <v>5.3964180945843463</v>
      </c>
      <c r="I26" s="18">
        <v>38</v>
      </c>
      <c r="J26" s="18"/>
      <c r="K26" s="20">
        <v>71.755193090000006</v>
      </c>
      <c r="L26" s="18">
        <v>16</v>
      </c>
      <c r="M26" s="21">
        <v>593.89727357556706</v>
      </c>
      <c r="N26" s="18">
        <v>31</v>
      </c>
      <c r="O26" s="21">
        <f t="shared" si="0"/>
        <v>196589.57010958905</v>
      </c>
      <c r="P26" s="21">
        <v>23998.392337792644</v>
      </c>
      <c r="Q26" s="25">
        <v>4.0645892577917557</v>
      </c>
      <c r="R26" s="6"/>
      <c r="S26" s="12"/>
      <c r="V26" s="13"/>
      <c r="W26" s="14"/>
      <c r="X26" s="14"/>
      <c r="Y26" s="14"/>
      <c r="AA26" s="13"/>
      <c r="AB26" s="10"/>
      <c r="AD26" s="13"/>
      <c r="AE26" s="10"/>
      <c r="AG26" s="13"/>
      <c r="AH26" s="14"/>
      <c r="AI26" s="14"/>
      <c r="AJ26" s="15"/>
      <c r="AK26" s="13"/>
      <c r="AL26" s="14"/>
      <c r="AM26" s="14"/>
    </row>
    <row r="27" spans="1:39" x14ac:dyDescent="0.35">
      <c r="A27" s="11">
        <v>23</v>
      </c>
      <c r="B27" s="27" t="s">
        <v>23</v>
      </c>
      <c r="C27" s="17">
        <v>4</v>
      </c>
      <c r="D27" s="18">
        <v>39</v>
      </c>
      <c r="E27" s="18"/>
      <c r="F27" s="17">
        <v>120</v>
      </c>
      <c r="G27" s="18">
        <v>48</v>
      </c>
      <c r="H27" s="19">
        <v>7.6313688257736931</v>
      </c>
      <c r="I27" s="18">
        <v>12</v>
      </c>
      <c r="J27" s="18"/>
      <c r="K27" s="20">
        <v>8.3203279999999999</v>
      </c>
      <c r="L27" s="18">
        <v>51</v>
      </c>
      <c r="M27" s="21">
        <v>529.12909766176654</v>
      </c>
      <c r="N27" s="18">
        <v>39</v>
      </c>
      <c r="O27" s="21">
        <f t="shared" si="0"/>
        <v>22795.419178082193</v>
      </c>
      <c r="P27" s="21">
        <v>2782.7183946488294</v>
      </c>
      <c r="Q27" s="25">
        <v>5.8783977693409852</v>
      </c>
      <c r="R27" s="6"/>
      <c r="S27" s="12"/>
      <c r="V27" s="13"/>
      <c r="W27" s="14"/>
      <c r="X27" s="14"/>
      <c r="Y27" s="14"/>
      <c r="AA27" s="13"/>
      <c r="AB27" s="10"/>
      <c r="AD27" s="13"/>
      <c r="AE27" s="10"/>
      <c r="AG27" s="13"/>
      <c r="AH27" s="14"/>
      <c r="AI27" s="14"/>
      <c r="AJ27" s="15"/>
      <c r="AK27" s="13"/>
      <c r="AL27" s="14"/>
      <c r="AM27" s="14"/>
    </row>
    <row r="28" spans="1:39" x14ac:dyDescent="0.35">
      <c r="A28" s="11">
        <v>24</v>
      </c>
      <c r="B28" s="27" t="s">
        <v>24</v>
      </c>
      <c r="C28" s="17">
        <v>0</v>
      </c>
      <c r="D28" s="18">
        <v>71</v>
      </c>
      <c r="E28" s="18"/>
      <c r="F28" s="17">
        <v>0</v>
      </c>
      <c r="G28" s="18">
        <v>71</v>
      </c>
      <c r="H28" s="19">
        <v>0</v>
      </c>
      <c r="I28" s="18">
        <v>71</v>
      </c>
      <c r="J28" s="18"/>
      <c r="K28" s="20">
        <v>0</v>
      </c>
      <c r="L28" s="18">
        <v>71</v>
      </c>
      <c r="M28" s="21">
        <v>0</v>
      </c>
      <c r="N28" s="18">
        <v>71</v>
      </c>
      <c r="O28" s="21">
        <f t="shared" si="0"/>
        <v>0</v>
      </c>
      <c r="P28" s="21"/>
      <c r="Q28" s="25">
        <v>0</v>
      </c>
      <c r="R28" s="6"/>
      <c r="S28" s="12"/>
      <c r="V28" s="13"/>
      <c r="W28" s="14"/>
      <c r="X28" s="14"/>
      <c r="Y28" s="14"/>
      <c r="AA28" s="13"/>
      <c r="AB28" s="10"/>
      <c r="AD28" s="13"/>
      <c r="AE28" s="10"/>
      <c r="AG28" s="13"/>
      <c r="AH28" s="14"/>
      <c r="AI28" s="14"/>
      <c r="AJ28" s="15"/>
      <c r="AK28" s="13"/>
      <c r="AL28" s="14"/>
      <c r="AM28" s="14"/>
    </row>
    <row r="29" spans="1:39" x14ac:dyDescent="0.35">
      <c r="A29" s="11">
        <v>25</v>
      </c>
      <c r="B29" s="27" t="s">
        <v>25</v>
      </c>
      <c r="C29" s="17">
        <v>11</v>
      </c>
      <c r="D29" s="18">
        <v>14</v>
      </c>
      <c r="E29" s="18"/>
      <c r="F29" s="17">
        <v>662</v>
      </c>
      <c r="G29" s="18">
        <v>15</v>
      </c>
      <c r="H29" s="19">
        <v>7.1043762878934933</v>
      </c>
      <c r="I29" s="18">
        <v>20</v>
      </c>
      <c r="J29" s="18"/>
      <c r="K29" s="20">
        <v>58.66880226</v>
      </c>
      <c r="L29" s="18">
        <v>23</v>
      </c>
      <c r="M29" s="21">
        <v>629.61517766624809</v>
      </c>
      <c r="N29" s="18">
        <v>23</v>
      </c>
      <c r="O29" s="21">
        <f t="shared" si="0"/>
        <v>160736.4445479452</v>
      </c>
      <c r="P29" s="21">
        <v>19621.672996655518</v>
      </c>
      <c r="Q29" s="25">
        <v>6.1514090744108092</v>
      </c>
      <c r="R29" s="6"/>
      <c r="S29" s="12"/>
      <c r="V29" s="13"/>
      <c r="W29" s="14"/>
      <c r="X29" s="14"/>
      <c r="Y29" s="14"/>
      <c r="AA29" s="13"/>
      <c r="AB29" s="10"/>
      <c r="AD29" s="13"/>
      <c r="AE29" s="10"/>
      <c r="AG29" s="13"/>
      <c r="AH29" s="14"/>
      <c r="AI29" s="14"/>
      <c r="AJ29" s="15"/>
      <c r="AK29" s="13"/>
      <c r="AL29" s="14"/>
      <c r="AM29" s="14"/>
    </row>
    <row r="30" spans="1:39" x14ac:dyDescent="0.35">
      <c r="A30" s="11">
        <v>26</v>
      </c>
      <c r="B30" s="27" t="s">
        <v>26</v>
      </c>
      <c r="C30" s="17">
        <v>14</v>
      </c>
      <c r="D30" s="18">
        <v>6</v>
      </c>
      <c r="E30" s="18"/>
      <c r="F30" s="17">
        <v>928</v>
      </c>
      <c r="G30" s="18">
        <v>5</v>
      </c>
      <c r="H30" s="19">
        <v>7.3304526707526447</v>
      </c>
      <c r="I30" s="18">
        <v>17</v>
      </c>
      <c r="J30" s="18"/>
      <c r="K30" s="20">
        <v>137.92317052999999</v>
      </c>
      <c r="L30" s="18">
        <v>5</v>
      </c>
      <c r="M30" s="21">
        <v>1089.4819760455937</v>
      </c>
      <c r="N30" s="18">
        <v>2</v>
      </c>
      <c r="O30" s="21">
        <f t="shared" si="0"/>
        <v>377871.70008219179</v>
      </c>
      <c r="P30" s="21">
        <v>46128.150678929764</v>
      </c>
      <c r="Q30" s="25">
        <v>12.666130071395715</v>
      </c>
      <c r="R30" s="6"/>
      <c r="S30" s="12"/>
      <c r="V30" s="13"/>
      <c r="W30" s="14"/>
      <c r="X30" s="14"/>
      <c r="Y30" s="14"/>
      <c r="AA30" s="13"/>
      <c r="AB30" s="10"/>
      <c r="AD30" s="13"/>
      <c r="AE30" s="10"/>
      <c r="AG30" s="13"/>
      <c r="AH30" s="14"/>
      <c r="AI30" s="14"/>
      <c r="AJ30" s="15"/>
      <c r="AK30" s="13"/>
      <c r="AL30" s="14"/>
      <c r="AM30" s="14"/>
    </row>
    <row r="31" spans="1:39" x14ac:dyDescent="0.35">
      <c r="A31" s="11">
        <v>27</v>
      </c>
      <c r="B31" s="27" t="s">
        <v>27</v>
      </c>
      <c r="C31" s="17">
        <v>25</v>
      </c>
      <c r="D31" s="18">
        <v>1</v>
      </c>
      <c r="E31" s="18"/>
      <c r="F31" s="17">
        <v>1345</v>
      </c>
      <c r="G31" s="18">
        <v>1</v>
      </c>
      <c r="H31" s="19">
        <v>6.2332535289696418</v>
      </c>
      <c r="I31" s="18">
        <v>30</v>
      </c>
      <c r="J31" s="18"/>
      <c r="K31" s="20">
        <v>134.81104300000001</v>
      </c>
      <c r="L31" s="18">
        <v>6</v>
      </c>
      <c r="M31" s="21">
        <v>624.76684722961204</v>
      </c>
      <c r="N31" s="18">
        <v>24</v>
      </c>
      <c r="O31" s="21">
        <f t="shared" si="0"/>
        <v>369345.32328767126</v>
      </c>
      <c r="P31" s="21">
        <v>45087.305351170566</v>
      </c>
      <c r="Q31" s="25">
        <v>5.7852945716186186</v>
      </c>
      <c r="R31" s="6"/>
      <c r="S31" s="12"/>
      <c r="V31" s="13"/>
      <c r="W31" s="14"/>
      <c r="X31" s="14"/>
      <c r="Y31" s="14"/>
      <c r="AA31" s="13"/>
      <c r="AB31" s="10"/>
      <c r="AD31" s="13"/>
      <c r="AE31" s="10"/>
      <c r="AG31" s="13"/>
      <c r="AH31" s="14"/>
      <c r="AI31" s="14"/>
      <c r="AJ31" s="15"/>
      <c r="AK31" s="13"/>
      <c r="AL31" s="14"/>
      <c r="AM31" s="14"/>
    </row>
    <row r="32" spans="1:39" x14ac:dyDescent="0.35">
      <c r="A32" s="11">
        <v>28</v>
      </c>
      <c r="B32" s="27" t="s">
        <v>28</v>
      </c>
      <c r="C32" s="17">
        <v>8</v>
      </c>
      <c r="D32" s="18">
        <v>28</v>
      </c>
      <c r="E32" s="18"/>
      <c r="F32" s="17">
        <v>329</v>
      </c>
      <c r="G32" s="18">
        <v>32</v>
      </c>
      <c r="H32" s="19">
        <v>6.3763461063127362</v>
      </c>
      <c r="I32" s="18">
        <v>25</v>
      </c>
      <c r="J32" s="18"/>
      <c r="K32" s="20">
        <v>43.126080100000003</v>
      </c>
      <c r="L32" s="18">
        <v>28</v>
      </c>
      <c r="M32" s="21">
        <v>835.82617910688805</v>
      </c>
      <c r="N32" s="18">
        <v>7</v>
      </c>
      <c r="O32" s="21">
        <f t="shared" si="0"/>
        <v>118153.64410958905</v>
      </c>
      <c r="P32" s="21">
        <v>14423.438160535117</v>
      </c>
      <c r="Q32" s="25">
        <v>8.5082885157011372</v>
      </c>
      <c r="R32" s="6"/>
      <c r="S32" s="12"/>
      <c r="V32" s="13"/>
      <c r="W32" s="14"/>
      <c r="X32" s="14"/>
      <c r="Y32" s="14"/>
      <c r="AA32" s="13"/>
      <c r="AB32" s="10"/>
      <c r="AD32" s="13"/>
      <c r="AE32" s="10"/>
      <c r="AG32" s="13"/>
      <c r="AH32" s="14"/>
      <c r="AI32" s="14"/>
      <c r="AJ32" s="15"/>
      <c r="AK32" s="13"/>
      <c r="AL32" s="14"/>
      <c r="AM32" s="14"/>
    </row>
    <row r="33" spans="1:39" x14ac:dyDescent="0.35">
      <c r="A33" s="11">
        <v>29</v>
      </c>
      <c r="B33" s="27" t="s">
        <v>29</v>
      </c>
      <c r="C33" s="17">
        <v>2</v>
      </c>
      <c r="D33" s="18">
        <v>55</v>
      </c>
      <c r="E33" s="18"/>
      <c r="F33" s="17">
        <v>57</v>
      </c>
      <c r="G33" s="18">
        <v>62</v>
      </c>
      <c r="H33" s="19">
        <v>4.2383531820964206</v>
      </c>
      <c r="I33" s="18">
        <v>52</v>
      </c>
      <c r="J33" s="18"/>
      <c r="K33" s="20">
        <v>3.4916450000000001</v>
      </c>
      <c r="L33" s="18">
        <v>62</v>
      </c>
      <c r="M33" s="21">
        <v>259.628503447387</v>
      </c>
      <c r="N33" s="18">
        <v>58</v>
      </c>
      <c r="O33" s="21">
        <f t="shared" si="0"/>
        <v>9566.1506849315065</v>
      </c>
      <c r="P33" s="21">
        <v>1167.7742474916388</v>
      </c>
      <c r="Q33" s="25">
        <v>4.7874958321776369</v>
      </c>
      <c r="R33" s="6"/>
      <c r="S33" s="12"/>
      <c r="V33" s="13"/>
      <c r="W33" s="14"/>
      <c r="X33" s="14"/>
      <c r="Y33" s="14"/>
      <c r="AA33" s="13"/>
      <c r="AB33" s="10"/>
      <c r="AD33" s="13"/>
      <c r="AE33" s="10"/>
      <c r="AG33" s="13"/>
      <c r="AH33" s="14"/>
      <c r="AI33" s="14"/>
      <c r="AJ33" s="15"/>
      <c r="AK33" s="13"/>
      <c r="AL33" s="14"/>
      <c r="AM33" s="14"/>
    </row>
    <row r="34" spans="1:39" x14ac:dyDescent="0.35">
      <c r="A34" s="11">
        <v>30</v>
      </c>
      <c r="B34" s="27" t="s">
        <v>30</v>
      </c>
      <c r="C34" s="17">
        <v>0</v>
      </c>
      <c r="D34" s="18">
        <v>71</v>
      </c>
      <c r="E34" s="18"/>
      <c r="F34" s="17">
        <v>0</v>
      </c>
      <c r="G34" s="18">
        <v>71</v>
      </c>
      <c r="H34" s="19">
        <v>0</v>
      </c>
      <c r="I34" s="18">
        <v>71</v>
      </c>
      <c r="J34" s="18"/>
      <c r="K34" s="20">
        <v>0</v>
      </c>
      <c r="L34" s="18">
        <v>71</v>
      </c>
      <c r="M34" s="21">
        <v>0</v>
      </c>
      <c r="N34" s="18">
        <v>71</v>
      </c>
      <c r="O34" s="21">
        <f t="shared" si="0"/>
        <v>0</v>
      </c>
      <c r="P34" s="21"/>
      <c r="Q34" s="25">
        <v>0</v>
      </c>
      <c r="R34" s="6"/>
      <c r="S34" s="12"/>
      <c r="V34" s="13"/>
      <c r="W34" s="14"/>
      <c r="X34" s="14"/>
      <c r="Y34" s="14"/>
      <c r="AA34" s="13"/>
      <c r="AB34" s="10"/>
      <c r="AD34" s="13"/>
      <c r="AE34" s="10"/>
      <c r="AG34" s="13"/>
      <c r="AH34" s="14"/>
      <c r="AI34" s="14"/>
      <c r="AJ34" s="15"/>
      <c r="AK34" s="13"/>
      <c r="AL34" s="14"/>
      <c r="AM34" s="14"/>
    </row>
    <row r="35" spans="1:39" x14ac:dyDescent="0.35">
      <c r="A35" s="11">
        <v>31</v>
      </c>
      <c r="B35" s="27" t="s">
        <v>31</v>
      </c>
      <c r="C35" s="17">
        <v>9</v>
      </c>
      <c r="D35" s="18">
        <v>21</v>
      </c>
      <c r="E35" s="18"/>
      <c r="F35" s="17">
        <v>535</v>
      </c>
      <c r="G35" s="18">
        <v>21</v>
      </c>
      <c r="H35" s="19">
        <v>7.4938166331224876</v>
      </c>
      <c r="I35" s="18">
        <v>15</v>
      </c>
      <c r="J35" s="18"/>
      <c r="K35" s="20">
        <v>46.936040490000003</v>
      </c>
      <c r="L35" s="18">
        <v>27</v>
      </c>
      <c r="M35" s="21">
        <v>657.43940358293946</v>
      </c>
      <c r="N35" s="18">
        <v>22</v>
      </c>
      <c r="O35" s="21">
        <f t="shared" si="0"/>
        <v>128591.89175342466</v>
      </c>
      <c r="P35" s="21">
        <v>15697.672404682275</v>
      </c>
      <c r="Q35" s="25">
        <v>4.9598550833183408</v>
      </c>
      <c r="R35" s="6"/>
      <c r="S35" s="12"/>
      <c r="V35" s="13"/>
      <c r="W35" s="14"/>
      <c r="X35" s="14"/>
      <c r="Y35" s="14"/>
      <c r="AA35" s="13"/>
      <c r="AB35" s="10"/>
      <c r="AD35" s="13"/>
      <c r="AE35" s="10"/>
      <c r="AG35" s="13"/>
      <c r="AH35" s="14"/>
      <c r="AI35" s="14"/>
      <c r="AJ35" s="15"/>
      <c r="AK35" s="13"/>
      <c r="AL35" s="14"/>
      <c r="AM35" s="14"/>
    </row>
    <row r="36" spans="1:39" x14ac:dyDescent="0.35">
      <c r="A36" s="11">
        <v>32</v>
      </c>
      <c r="B36" s="27" t="s">
        <v>32</v>
      </c>
      <c r="C36" s="17">
        <v>3</v>
      </c>
      <c r="D36" s="18">
        <v>49</v>
      </c>
      <c r="E36" s="18"/>
      <c r="F36" s="17">
        <v>153</v>
      </c>
      <c r="G36" s="18">
        <v>45</v>
      </c>
      <c r="H36" s="19">
        <v>10.068582426499697</v>
      </c>
      <c r="I36" s="18">
        <v>2</v>
      </c>
      <c r="J36" s="18"/>
      <c r="K36" s="20">
        <v>11.641002589999999</v>
      </c>
      <c r="L36" s="18">
        <v>43</v>
      </c>
      <c r="M36" s="21">
        <v>766.06793532360416</v>
      </c>
      <c r="N36" s="18">
        <v>13</v>
      </c>
      <c r="O36" s="21">
        <f t="shared" si="0"/>
        <v>31893.157780821919</v>
      </c>
      <c r="P36" s="21">
        <v>3893.3119030100333</v>
      </c>
      <c r="Q36" s="25">
        <v>6.984103648504254</v>
      </c>
      <c r="R36" s="6"/>
      <c r="S36" s="12"/>
      <c r="V36" s="13"/>
      <c r="W36" s="14"/>
      <c r="X36" s="14"/>
      <c r="Y36" s="14"/>
      <c r="AA36" s="13"/>
      <c r="AB36" s="10"/>
      <c r="AD36" s="13"/>
      <c r="AE36" s="10"/>
      <c r="AG36" s="13"/>
      <c r="AH36" s="14"/>
      <c r="AI36" s="14"/>
      <c r="AJ36" s="15"/>
      <c r="AK36" s="13"/>
      <c r="AL36" s="14"/>
      <c r="AM36" s="14"/>
    </row>
    <row r="37" spans="1:39" x14ac:dyDescent="0.35">
      <c r="A37" s="11">
        <v>33</v>
      </c>
      <c r="B37" s="27" t="s">
        <v>33</v>
      </c>
      <c r="C37" s="17">
        <v>14</v>
      </c>
      <c r="D37" s="18">
        <v>6</v>
      </c>
      <c r="E37" s="18"/>
      <c r="F37" s="17">
        <v>833</v>
      </c>
      <c r="G37" s="18">
        <v>8</v>
      </c>
      <c r="H37" s="19">
        <v>4.363405449083948</v>
      </c>
      <c r="I37" s="18">
        <v>49</v>
      </c>
      <c r="J37" s="18"/>
      <c r="K37" s="20">
        <v>138.01629480000003</v>
      </c>
      <c r="L37" s="18">
        <v>4</v>
      </c>
      <c r="M37" s="21">
        <v>722.95444512928759</v>
      </c>
      <c r="N37" s="18">
        <v>15</v>
      </c>
      <c r="O37" s="21">
        <f t="shared" si="0"/>
        <v>378126.83506849321</v>
      </c>
      <c r="P37" s="21">
        <v>46159.295919732445</v>
      </c>
      <c r="Q37" s="25">
        <v>8.0125724856129299</v>
      </c>
      <c r="R37" s="6"/>
      <c r="S37" s="12"/>
      <c r="V37" s="13"/>
      <c r="W37" s="14"/>
      <c r="X37" s="14"/>
      <c r="Y37" s="14"/>
      <c r="AA37" s="13"/>
      <c r="AB37" s="10"/>
      <c r="AD37" s="13"/>
      <c r="AE37" s="10"/>
      <c r="AG37" s="13"/>
      <c r="AH37" s="14"/>
      <c r="AI37" s="14"/>
      <c r="AJ37" s="15"/>
      <c r="AK37" s="13"/>
      <c r="AL37" s="14"/>
      <c r="AM37" s="14"/>
    </row>
    <row r="38" spans="1:39" x14ac:dyDescent="0.35">
      <c r="A38" s="11">
        <v>34</v>
      </c>
      <c r="B38" s="27" t="s">
        <v>34</v>
      </c>
      <c r="C38" s="17">
        <v>0</v>
      </c>
      <c r="D38" s="18">
        <v>71</v>
      </c>
      <c r="E38" s="18"/>
      <c r="F38" s="17">
        <v>0</v>
      </c>
      <c r="G38" s="18">
        <v>71</v>
      </c>
      <c r="H38" s="19">
        <v>0</v>
      </c>
      <c r="I38" s="18">
        <v>71</v>
      </c>
      <c r="J38" s="18"/>
      <c r="K38" s="20">
        <v>0</v>
      </c>
      <c r="L38" s="18">
        <v>71</v>
      </c>
      <c r="M38" s="21">
        <v>0</v>
      </c>
      <c r="N38" s="18">
        <v>71</v>
      </c>
      <c r="O38" s="21">
        <f t="shared" si="0"/>
        <v>0</v>
      </c>
      <c r="P38" s="21"/>
      <c r="Q38" s="25">
        <v>0</v>
      </c>
      <c r="R38" s="6"/>
      <c r="S38" s="12"/>
      <c r="V38" s="13"/>
      <c r="W38" s="14"/>
      <c r="X38" s="14"/>
      <c r="Y38" s="14"/>
      <c r="AA38" s="13"/>
      <c r="AB38" s="10"/>
      <c r="AD38" s="13"/>
      <c r="AE38" s="10"/>
      <c r="AG38" s="13"/>
      <c r="AH38" s="14"/>
      <c r="AI38" s="14"/>
      <c r="AJ38" s="15"/>
      <c r="AK38" s="13"/>
      <c r="AL38" s="14"/>
      <c r="AM38" s="14"/>
    </row>
    <row r="39" spans="1:39" x14ac:dyDescent="0.35">
      <c r="A39" s="11">
        <v>35</v>
      </c>
      <c r="B39" s="27" t="s">
        <v>35</v>
      </c>
      <c r="C39" s="17">
        <v>16</v>
      </c>
      <c r="D39" s="18">
        <v>4</v>
      </c>
      <c r="E39" s="18"/>
      <c r="F39" s="17">
        <v>918</v>
      </c>
      <c r="G39" s="18">
        <v>6</v>
      </c>
      <c r="H39" s="19">
        <v>7.2884182185041579</v>
      </c>
      <c r="I39" s="18">
        <v>18</v>
      </c>
      <c r="J39" s="18"/>
      <c r="K39" s="20">
        <v>86.299825290000001</v>
      </c>
      <c r="L39" s="18">
        <v>12</v>
      </c>
      <c r="M39" s="21">
        <v>685.1734410646643</v>
      </c>
      <c r="N39" s="18">
        <v>18</v>
      </c>
      <c r="O39" s="21">
        <f t="shared" si="0"/>
        <v>236437.87750684933</v>
      </c>
      <c r="P39" s="21">
        <v>28862.817822742476</v>
      </c>
      <c r="Q39" s="25">
        <v>5.2494604488987102</v>
      </c>
      <c r="R39" s="6"/>
      <c r="S39" s="12"/>
      <c r="V39" s="13"/>
      <c r="W39" s="14"/>
      <c r="X39" s="14"/>
      <c r="Y39" s="14"/>
      <c r="AA39" s="13"/>
      <c r="AB39" s="10"/>
      <c r="AD39" s="13"/>
      <c r="AE39" s="10"/>
      <c r="AG39" s="13"/>
      <c r="AH39" s="14"/>
      <c r="AI39" s="14"/>
      <c r="AJ39" s="15"/>
      <c r="AK39" s="13"/>
      <c r="AL39" s="14"/>
      <c r="AM39" s="14"/>
    </row>
    <row r="40" spans="1:39" x14ac:dyDescent="0.35">
      <c r="A40" s="11">
        <v>36</v>
      </c>
      <c r="B40" s="27" t="s">
        <v>36</v>
      </c>
      <c r="C40" s="17">
        <v>11</v>
      </c>
      <c r="D40" s="18">
        <v>14</v>
      </c>
      <c r="E40" s="18"/>
      <c r="F40" s="17">
        <v>771</v>
      </c>
      <c r="G40" s="18">
        <v>10</v>
      </c>
      <c r="H40" s="19">
        <v>6.1798190122561589</v>
      </c>
      <c r="I40" s="18">
        <v>31</v>
      </c>
      <c r="J40" s="18"/>
      <c r="K40" s="20">
        <v>76.623268159999995</v>
      </c>
      <c r="L40" s="18">
        <v>15</v>
      </c>
      <c r="M40" s="21">
        <v>614.16073846481186</v>
      </c>
      <c r="N40" s="18">
        <v>25</v>
      </c>
      <c r="O40" s="21">
        <f t="shared" si="0"/>
        <v>209926.76208219177</v>
      </c>
      <c r="P40" s="21">
        <v>25626.511090301003</v>
      </c>
      <c r="Q40" s="25">
        <v>4.7186741558731438</v>
      </c>
      <c r="R40" s="6"/>
      <c r="S40" s="12"/>
      <c r="V40" s="13"/>
      <c r="W40" s="14"/>
      <c r="X40" s="14"/>
      <c r="Y40" s="14"/>
      <c r="AA40" s="13"/>
      <c r="AB40" s="10"/>
      <c r="AD40" s="13"/>
      <c r="AE40" s="10"/>
      <c r="AG40" s="13"/>
      <c r="AH40" s="14"/>
      <c r="AI40" s="14"/>
      <c r="AJ40" s="15"/>
      <c r="AK40" s="13"/>
      <c r="AL40" s="14"/>
      <c r="AM40" s="14"/>
    </row>
    <row r="41" spans="1:39" x14ac:dyDescent="0.35">
      <c r="A41" s="11">
        <v>37</v>
      </c>
      <c r="B41" s="27" t="s">
        <v>37</v>
      </c>
      <c r="C41" s="17">
        <v>13</v>
      </c>
      <c r="D41" s="18">
        <v>10</v>
      </c>
      <c r="E41" s="18"/>
      <c r="F41" s="17">
        <v>522</v>
      </c>
      <c r="G41" s="18">
        <v>23</v>
      </c>
      <c r="H41" s="19">
        <v>8.7324733898163007</v>
      </c>
      <c r="I41" s="18">
        <v>8</v>
      </c>
      <c r="J41" s="18"/>
      <c r="K41" s="20">
        <v>49.584137640000002</v>
      </c>
      <c r="L41" s="18">
        <v>26</v>
      </c>
      <c r="M41" s="21">
        <v>829.486901337718</v>
      </c>
      <c r="N41" s="18">
        <v>8</v>
      </c>
      <c r="O41" s="21">
        <f t="shared" si="0"/>
        <v>135846.95243835618</v>
      </c>
      <c r="P41" s="21">
        <v>16583.323625418059</v>
      </c>
      <c r="Q41" s="25">
        <v>8.7706379575974118</v>
      </c>
      <c r="R41" s="6"/>
      <c r="S41" s="12"/>
      <c r="V41" s="13"/>
      <c r="W41" s="14"/>
      <c r="X41" s="14"/>
      <c r="Y41" s="14"/>
      <c r="AA41" s="13"/>
      <c r="AB41" s="10"/>
      <c r="AD41" s="13"/>
      <c r="AE41" s="10"/>
      <c r="AG41" s="13"/>
      <c r="AH41" s="14"/>
      <c r="AI41" s="14"/>
      <c r="AJ41" s="15"/>
      <c r="AK41" s="13"/>
      <c r="AL41" s="14"/>
      <c r="AM41" s="14"/>
    </row>
    <row r="42" spans="1:39" x14ac:dyDescent="0.35">
      <c r="A42" s="11">
        <v>38</v>
      </c>
      <c r="B42" s="27" t="s">
        <v>38</v>
      </c>
      <c r="C42" s="17">
        <v>0</v>
      </c>
      <c r="D42" s="18">
        <v>71</v>
      </c>
      <c r="E42" s="18"/>
      <c r="F42" s="17">
        <v>0</v>
      </c>
      <c r="G42" s="18">
        <v>71</v>
      </c>
      <c r="H42" s="19">
        <v>0</v>
      </c>
      <c r="I42" s="18">
        <v>71</v>
      </c>
      <c r="J42" s="18"/>
      <c r="K42" s="20">
        <v>0</v>
      </c>
      <c r="L42" s="18">
        <v>71</v>
      </c>
      <c r="M42" s="21">
        <v>0</v>
      </c>
      <c r="N42" s="18">
        <v>71</v>
      </c>
      <c r="O42" s="21">
        <f t="shared" si="0"/>
        <v>0</v>
      </c>
      <c r="P42" s="21"/>
      <c r="Q42" s="25">
        <v>0</v>
      </c>
      <c r="R42" s="6"/>
      <c r="S42" s="12"/>
      <c r="V42" s="13"/>
      <c r="W42" s="14"/>
      <c r="X42" s="14"/>
      <c r="Y42" s="14"/>
      <c r="AA42" s="13"/>
      <c r="AB42" s="10"/>
      <c r="AD42" s="13"/>
      <c r="AE42" s="10"/>
      <c r="AG42" s="13"/>
      <c r="AH42" s="14"/>
      <c r="AI42" s="14"/>
      <c r="AJ42" s="15"/>
      <c r="AK42" s="13"/>
      <c r="AL42" s="14"/>
      <c r="AM42" s="14"/>
    </row>
    <row r="43" spans="1:39" x14ac:dyDescent="0.35">
      <c r="A43" s="11">
        <v>39</v>
      </c>
      <c r="B43" s="27" t="s">
        <v>39</v>
      </c>
      <c r="C43" s="17">
        <v>3</v>
      </c>
      <c r="D43" s="18">
        <v>49</v>
      </c>
      <c r="E43" s="18"/>
      <c r="F43" s="17">
        <v>103</v>
      </c>
      <c r="G43" s="18">
        <v>53</v>
      </c>
      <c r="H43" s="19">
        <v>2.6087630234248746</v>
      </c>
      <c r="I43" s="18">
        <v>63</v>
      </c>
      <c r="J43" s="18"/>
      <c r="K43" s="20">
        <v>9.6958832799999985</v>
      </c>
      <c r="L43" s="18">
        <v>48</v>
      </c>
      <c r="M43" s="21">
        <v>245.57535709036395</v>
      </c>
      <c r="N43" s="18">
        <v>61</v>
      </c>
      <c r="O43" s="21">
        <f t="shared" si="0"/>
        <v>26564.063780821914</v>
      </c>
      <c r="P43" s="21">
        <v>3242.7703277591972</v>
      </c>
      <c r="Q43" s="25">
        <v>2.0570881713305051</v>
      </c>
      <c r="R43" s="6"/>
      <c r="S43" s="12"/>
      <c r="V43" s="13"/>
      <c r="W43" s="14"/>
      <c r="X43" s="14"/>
      <c r="Y43" s="14"/>
      <c r="AA43" s="13"/>
      <c r="AB43" s="10"/>
      <c r="AD43" s="13"/>
      <c r="AE43" s="10"/>
      <c r="AG43" s="13"/>
      <c r="AH43" s="14"/>
      <c r="AI43" s="14"/>
      <c r="AJ43" s="15"/>
      <c r="AK43" s="13"/>
      <c r="AL43" s="14"/>
      <c r="AM43" s="14"/>
    </row>
    <row r="44" spans="1:39" x14ac:dyDescent="0.35">
      <c r="A44" s="11">
        <v>40</v>
      </c>
      <c r="B44" s="27" t="s">
        <v>40</v>
      </c>
      <c r="C44" s="17">
        <v>6</v>
      </c>
      <c r="D44" s="18">
        <v>34</v>
      </c>
      <c r="E44" s="18"/>
      <c r="F44" s="17">
        <v>462</v>
      </c>
      <c r="G44" s="18">
        <v>26</v>
      </c>
      <c r="H44" s="19">
        <v>4.6748893098799673</v>
      </c>
      <c r="I44" s="18">
        <v>43</v>
      </c>
      <c r="J44" s="18"/>
      <c r="K44" s="20">
        <v>58.047020799999999</v>
      </c>
      <c r="L44" s="18">
        <v>25</v>
      </c>
      <c r="M44" s="21">
        <v>587.36666019112567</v>
      </c>
      <c r="N44" s="18">
        <v>33</v>
      </c>
      <c r="O44" s="21">
        <f t="shared" si="0"/>
        <v>159032.93369863014</v>
      </c>
      <c r="P44" s="21">
        <v>19413.719331103679</v>
      </c>
      <c r="Q44" s="25">
        <v>4.9036887386952053</v>
      </c>
      <c r="R44" s="6"/>
      <c r="S44" s="12"/>
      <c r="V44" s="13"/>
      <c r="W44" s="14"/>
      <c r="X44" s="14"/>
      <c r="Y44" s="14"/>
      <c r="AA44" s="13"/>
      <c r="AB44" s="10"/>
      <c r="AD44" s="13"/>
      <c r="AE44" s="10"/>
      <c r="AG44" s="13"/>
      <c r="AH44" s="14"/>
      <c r="AI44" s="14"/>
      <c r="AJ44" s="15"/>
      <c r="AK44" s="13"/>
      <c r="AL44" s="14"/>
      <c r="AM44" s="14"/>
    </row>
    <row r="45" spans="1:39" x14ac:dyDescent="0.35">
      <c r="A45" s="11">
        <v>41</v>
      </c>
      <c r="B45" s="27" t="s">
        <v>41</v>
      </c>
      <c r="C45" s="17">
        <v>1</v>
      </c>
      <c r="D45" s="18">
        <v>64</v>
      </c>
      <c r="E45" s="18"/>
      <c r="F45" s="17">
        <v>40</v>
      </c>
      <c r="G45" s="18">
        <v>65</v>
      </c>
      <c r="H45" s="19">
        <v>4.9140748885288357</v>
      </c>
      <c r="I45" s="18">
        <v>40</v>
      </c>
      <c r="J45" s="18"/>
      <c r="K45" s="20">
        <v>1.6528290000000001</v>
      </c>
      <c r="L45" s="18">
        <v>67</v>
      </c>
      <c r="M45" s="21">
        <v>203.05313709830568</v>
      </c>
      <c r="N45" s="18">
        <v>63</v>
      </c>
      <c r="O45" s="21">
        <f t="shared" si="0"/>
        <v>4528.2986301369865</v>
      </c>
      <c r="P45" s="21">
        <v>552.785618729097</v>
      </c>
      <c r="Q45" s="25">
        <v>2.4176029045438323</v>
      </c>
      <c r="R45" s="6"/>
      <c r="S45" s="12"/>
      <c r="V45" s="13"/>
      <c r="W45" s="14"/>
      <c r="X45" s="14"/>
      <c r="Y45" s="14"/>
      <c r="AA45" s="13"/>
      <c r="AB45" s="10"/>
      <c r="AD45" s="13"/>
      <c r="AE45" s="10"/>
      <c r="AG45" s="13"/>
      <c r="AH45" s="14"/>
      <c r="AI45" s="14"/>
      <c r="AJ45" s="15"/>
      <c r="AK45" s="13"/>
      <c r="AL45" s="14"/>
      <c r="AM45" s="14"/>
    </row>
    <row r="46" spans="1:39" x14ac:dyDescent="0.35">
      <c r="A46" s="11">
        <v>42</v>
      </c>
      <c r="B46" s="27" t="s">
        <v>42</v>
      </c>
      <c r="C46" s="17">
        <v>9</v>
      </c>
      <c r="D46" s="18">
        <v>21</v>
      </c>
      <c r="E46" s="18"/>
      <c r="F46" s="17">
        <v>471</v>
      </c>
      <c r="G46" s="18">
        <v>25</v>
      </c>
      <c r="H46" s="19">
        <v>6.3494847871190307</v>
      </c>
      <c r="I46" s="18">
        <v>26</v>
      </c>
      <c r="J46" s="18"/>
      <c r="K46" s="20">
        <v>66.253194450000009</v>
      </c>
      <c r="L46" s="18">
        <v>17</v>
      </c>
      <c r="M46" s="21">
        <v>893.15000054843745</v>
      </c>
      <c r="N46" s="18">
        <v>3</v>
      </c>
      <c r="O46" s="21">
        <f t="shared" si="0"/>
        <v>181515.60123287674</v>
      </c>
      <c r="P46" s="21">
        <v>22158.25901337793</v>
      </c>
      <c r="Q46" s="25">
        <v>7.2797283592007807</v>
      </c>
      <c r="R46" s="6"/>
      <c r="S46" s="12"/>
      <c r="V46" s="13"/>
      <c r="W46" s="14"/>
      <c r="X46" s="14"/>
      <c r="Y46" s="14"/>
      <c r="AA46" s="13"/>
      <c r="AB46" s="10"/>
      <c r="AD46" s="13"/>
      <c r="AE46" s="10"/>
      <c r="AG46" s="13"/>
      <c r="AH46" s="14"/>
      <c r="AI46" s="14"/>
      <c r="AJ46" s="15"/>
      <c r="AK46" s="13"/>
      <c r="AL46" s="14"/>
      <c r="AM46" s="14"/>
    </row>
    <row r="47" spans="1:39" x14ac:dyDescent="0.35">
      <c r="A47" s="11">
        <v>43</v>
      </c>
      <c r="B47" s="27" t="s">
        <v>43</v>
      </c>
      <c r="C47" s="17">
        <v>9</v>
      </c>
      <c r="D47" s="18">
        <v>21</v>
      </c>
      <c r="E47" s="18"/>
      <c r="F47" s="17">
        <v>640</v>
      </c>
      <c r="G47" s="18">
        <v>18</v>
      </c>
      <c r="H47" s="19">
        <v>7.1891174103904545</v>
      </c>
      <c r="I47" s="18">
        <v>19</v>
      </c>
      <c r="J47" s="18"/>
      <c r="K47" s="20">
        <v>63.9686424</v>
      </c>
      <c r="L47" s="18">
        <v>19</v>
      </c>
      <c r="M47" s="21">
        <v>718.55950124512663</v>
      </c>
      <c r="N47" s="18">
        <v>16</v>
      </c>
      <c r="O47" s="21">
        <f t="shared" si="0"/>
        <v>175256.55452054794</v>
      </c>
      <c r="P47" s="21">
        <v>21394.194782608694</v>
      </c>
      <c r="Q47" s="25">
        <v>5.5403673882044302</v>
      </c>
      <c r="R47" s="6"/>
      <c r="S47" s="12"/>
      <c r="V47" s="13"/>
      <c r="W47" s="14"/>
      <c r="X47" s="14"/>
      <c r="Y47" s="14"/>
      <c r="AA47" s="13"/>
      <c r="AB47" s="10"/>
      <c r="AD47" s="13"/>
      <c r="AE47" s="10"/>
      <c r="AG47" s="13"/>
      <c r="AH47" s="14"/>
      <c r="AI47" s="14"/>
      <c r="AJ47" s="15"/>
      <c r="AK47" s="13"/>
      <c r="AL47" s="14"/>
      <c r="AM47" s="14"/>
    </row>
    <row r="48" spans="1:39" x14ac:dyDescent="0.35">
      <c r="A48" s="11">
        <v>44</v>
      </c>
      <c r="B48" s="27" t="s">
        <v>44</v>
      </c>
      <c r="C48" s="17">
        <v>10</v>
      </c>
      <c r="D48" s="18">
        <v>17</v>
      </c>
      <c r="E48" s="18"/>
      <c r="F48" s="17">
        <v>752</v>
      </c>
      <c r="G48" s="18">
        <v>11</v>
      </c>
      <c r="H48" s="19">
        <v>4.7356985229535313</v>
      </c>
      <c r="I48" s="18">
        <v>42</v>
      </c>
      <c r="J48" s="18"/>
      <c r="K48" s="20">
        <v>95.137726950000001</v>
      </c>
      <c r="L48" s="18">
        <v>9</v>
      </c>
      <c r="M48" s="21">
        <v>599.127118343446</v>
      </c>
      <c r="N48" s="18">
        <v>30</v>
      </c>
      <c r="O48" s="21">
        <f t="shared" si="0"/>
        <v>260651.30671232878</v>
      </c>
      <c r="P48" s="21">
        <v>31818.637775919735</v>
      </c>
      <c r="Q48" s="25">
        <v>4.715622269591635</v>
      </c>
      <c r="R48" s="6"/>
      <c r="S48" s="12"/>
      <c r="V48" s="13"/>
      <c r="W48" s="14"/>
      <c r="X48" s="14"/>
      <c r="Y48" s="14"/>
      <c r="AA48" s="13"/>
      <c r="AB48" s="10"/>
      <c r="AD48" s="13"/>
      <c r="AE48" s="10"/>
      <c r="AG48" s="13"/>
      <c r="AH48" s="14"/>
      <c r="AI48" s="14"/>
      <c r="AJ48" s="15"/>
      <c r="AK48" s="13"/>
      <c r="AL48" s="14"/>
      <c r="AM48" s="14"/>
    </row>
    <row r="49" spans="1:39" x14ac:dyDescent="0.35">
      <c r="A49" s="11">
        <v>45</v>
      </c>
      <c r="B49" s="27" t="s">
        <v>45</v>
      </c>
      <c r="C49" s="17">
        <v>7</v>
      </c>
      <c r="D49" s="18">
        <v>31</v>
      </c>
      <c r="E49" s="18"/>
      <c r="F49" s="17">
        <v>523</v>
      </c>
      <c r="G49" s="18">
        <v>22</v>
      </c>
      <c r="H49" s="19">
        <v>3.5569707933488695</v>
      </c>
      <c r="I49" s="18">
        <v>57</v>
      </c>
      <c r="J49" s="18"/>
      <c r="K49" s="20">
        <v>90.271752750000005</v>
      </c>
      <c r="L49" s="18">
        <v>10</v>
      </c>
      <c r="M49" s="21">
        <v>613.94643976321311</v>
      </c>
      <c r="N49" s="18">
        <v>26</v>
      </c>
      <c r="O49" s="21">
        <f t="shared" si="0"/>
        <v>247319.8705479452</v>
      </c>
      <c r="P49" s="21">
        <v>30191.221655518395</v>
      </c>
      <c r="Q49" s="25">
        <v>6.0194521004378005</v>
      </c>
      <c r="R49" s="6"/>
      <c r="S49" s="12"/>
      <c r="V49" s="13"/>
      <c r="W49" s="14"/>
      <c r="X49" s="14"/>
      <c r="Y49" s="14"/>
      <c r="AA49" s="13"/>
      <c r="AB49" s="10"/>
      <c r="AD49" s="13"/>
      <c r="AE49" s="10"/>
      <c r="AG49" s="13"/>
      <c r="AH49" s="14"/>
      <c r="AI49" s="14"/>
      <c r="AJ49" s="15"/>
      <c r="AK49" s="13"/>
      <c r="AL49" s="14"/>
      <c r="AM49" s="14"/>
    </row>
    <row r="50" spans="1:39" x14ac:dyDescent="0.35">
      <c r="A50" s="11">
        <v>46</v>
      </c>
      <c r="B50" s="27" t="s">
        <v>46</v>
      </c>
      <c r="C50" s="17">
        <v>8</v>
      </c>
      <c r="D50" s="18">
        <v>28</v>
      </c>
      <c r="E50" s="18"/>
      <c r="F50" s="17">
        <v>281</v>
      </c>
      <c r="G50" s="18">
        <v>35</v>
      </c>
      <c r="H50" s="19">
        <v>6.4701063778387393</v>
      </c>
      <c r="I50" s="18">
        <v>22</v>
      </c>
      <c r="J50" s="18"/>
      <c r="K50" s="20">
        <v>36.959276600000003</v>
      </c>
      <c r="L50" s="18">
        <v>29</v>
      </c>
      <c r="M50" s="21">
        <v>850.99804715290429</v>
      </c>
      <c r="N50" s="18">
        <v>5</v>
      </c>
      <c r="O50" s="21">
        <f t="shared" si="0"/>
        <v>101258.29205479453</v>
      </c>
      <c r="P50" s="21">
        <v>12360.962073578596</v>
      </c>
      <c r="Q50" s="25">
        <v>9.2404248746785989</v>
      </c>
      <c r="R50" s="6"/>
      <c r="S50" s="12"/>
      <c r="V50" s="13"/>
      <c r="W50" s="14"/>
      <c r="X50" s="14"/>
      <c r="Y50" s="14"/>
      <c r="AA50" s="13"/>
      <c r="AB50" s="10"/>
      <c r="AD50" s="13"/>
      <c r="AE50" s="10"/>
      <c r="AG50" s="13"/>
      <c r="AH50" s="14"/>
      <c r="AI50" s="14"/>
      <c r="AJ50" s="15"/>
      <c r="AK50" s="13"/>
      <c r="AL50" s="14"/>
      <c r="AM50" s="14"/>
    </row>
    <row r="51" spans="1:39" x14ac:dyDescent="0.35">
      <c r="A51" s="11">
        <v>47</v>
      </c>
      <c r="B51" s="27" t="s">
        <v>47</v>
      </c>
      <c r="C51" s="17">
        <v>4</v>
      </c>
      <c r="D51" s="18">
        <v>39</v>
      </c>
      <c r="E51" s="18"/>
      <c r="F51" s="17">
        <v>224</v>
      </c>
      <c r="G51" s="18">
        <v>38</v>
      </c>
      <c r="H51" s="19">
        <v>5.6370423375346457</v>
      </c>
      <c r="I51" s="18">
        <v>35</v>
      </c>
      <c r="J51" s="18"/>
      <c r="K51" s="20">
        <v>22.222664999999999</v>
      </c>
      <c r="L51" s="18">
        <v>37</v>
      </c>
      <c r="M51" s="21">
        <v>559.24153329397029</v>
      </c>
      <c r="N51" s="18">
        <v>35</v>
      </c>
      <c r="O51" s="21">
        <f t="shared" si="0"/>
        <v>60884.013698630137</v>
      </c>
      <c r="P51" s="21">
        <v>7432.3294314381274</v>
      </c>
      <c r="Q51" s="25">
        <v>5.029215605058293</v>
      </c>
      <c r="R51" s="6"/>
      <c r="S51" s="12"/>
      <c r="V51" s="13"/>
      <c r="W51" s="14"/>
      <c r="X51" s="14"/>
      <c r="Y51" s="14"/>
      <c r="AA51" s="13"/>
      <c r="AB51" s="10"/>
      <c r="AD51" s="13"/>
      <c r="AE51" s="10"/>
      <c r="AG51" s="13"/>
      <c r="AH51" s="14"/>
      <c r="AI51" s="14"/>
      <c r="AJ51" s="15"/>
      <c r="AK51" s="13"/>
      <c r="AL51" s="14"/>
      <c r="AM51" s="14"/>
    </row>
    <row r="52" spans="1:39" x14ac:dyDescent="0.35">
      <c r="A52" s="11">
        <v>48</v>
      </c>
      <c r="B52" s="27" t="s">
        <v>48</v>
      </c>
      <c r="C52" s="17">
        <v>2</v>
      </c>
      <c r="D52" s="18">
        <v>55</v>
      </c>
      <c r="E52" s="18"/>
      <c r="F52" s="17">
        <v>103</v>
      </c>
      <c r="G52" s="18">
        <v>53</v>
      </c>
      <c r="H52" s="19">
        <v>4.3570075147157015</v>
      </c>
      <c r="I52" s="18">
        <v>50</v>
      </c>
      <c r="J52" s="18"/>
      <c r="K52" s="20">
        <v>6.1378256500000008</v>
      </c>
      <c r="L52" s="18">
        <v>58</v>
      </c>
      <c r="M52" s="21">
        <v>259.63643185499797</v>
      </c>
      <c r="N52" s="18">
        <v>57</v>
      </c>
      <c r="O52" s="21">
        <f t="shared" si="0"/>
        <v>16815.96068493151</v>
      </c>
      <c r="P52" s="21">
        <v>2052.7844983277591</v>
      </c>
      <c r="Q52" s="25">
        <v>2.8848756826767672</v>
      </c>
      <c r="R52" s="6"/>
      <c r="S52" s="12"/>
      <c r="V52" s="13"/>
      <c r="W52" s="14"/>
      <c r="X52" s="14"/>
      <c r="Y52" s="14"/>
      <c r="AA52" s="13"/>
      <c r="AB52" s="10"/>
      <c r="AD52" s="13"/>
      <c r="AE52" s="10"/>
      <c r="AG52" s="13"/>
      <c r="AH52" s="14"/>
      <c r="AI52" s="14"/>
      <c r="AJ52" s="15"/>
      <c r="AK52" s="13"/>
      <c r="AL52" s="14"/>
      <c r="AM52" s="14"/>
    </row>
    <row r="53" spans="1:39" x14ac:dyDescent="0.35">
      <c r="A53" s="11">
        <v>49</v>
      </c>
      <c r="B53" s="27" t="s">
        <v>49</v>
      </c>
      <c r="C53" s="17">
        <v>15</v>
      </c>
      <c r="D53" s="18">
        <v>5</v>
      </c>
      <c r="E53" s="18"/>
      <c r="F53" s="17">
        <v>955</v>
      </c>
      <c r="G53" s="18">
        <v>3</v>
      </c>
      <c r="H53" s="19">
        <v>6.0532327876406571</v>
      </c>
      <c r="I53" s="18">
        <v>32</v>
      </c>
      <c r="J53" s="18"/>
      <c r="K53" s="20">
        <v>121.41768802</v>
      </c>
      <c r="L53" s="18">
        <v>8</v>
      </c>
      <c r="M53" s="21">
        <v>769.60160222218656</v>
      </c>
      <c r="N53" s="18">
        <v>12</v>
      </c>
      <c r="O53" s="21">
        <f t="shared" si="0"/>
        <v>332651.20005479449</v>
      </c>
      <c r="P53" s="21">
        <v>40607.922414715715</v>
      </c>
      <c r="Q53" s="25">
        <v>6.3929278404157435</v>
      </c>
      <c r="R53" s="6"/>
      <c r="S53" s="12"/>
      <c r="V53" s="13"/>
      <c r="W53" s="14"/>
      <c r="X53" s="14"/>
      <c r="Y53" s="14"/>
      <c r="AA53" s="13"/>
      <c r="AB53" s="10"/>
      <c r="AD53" s="13"/>
      <c r="AE53" s="10"/>
      <c r="AG53" s="13"/>
      <c r="AH53" s="14"/>
      <c r="AI53" s="14"/>
      <c r="AJ53" s="15"/>
      <c r="AK53" s="13"/>
      <c r="AL53" s="14"/>
      <c r="AM53" s="14"/>
    </row>
    <row r="54" spans="1:39" x14ac:dyDescent="0.35">
      <c r="A54" s="11">
        <v>50</v>
      </c>
      <c r="B54" s="27" t="s">
        <v>50</v>
      </c>
      <c r="C54" s="17">
        <v>11</v>
      </c>
      <c r="D54" s="18">
        <v>14</v>
      </c>
      <c r="E54" s="18"/>
      <c r="F54" s="17">
        <v>746</v>
      </c>
      <c r="G54" s="18">
        <v>12</v>
      </c>
      <c r="H54" s="19">
        <v>7.5311290161959832</v>
      </c>
      <c r="I54" s="18">
        <v>14</v>
      </c>
      <c r="J54" s="18"/>
      <c r="K54" s="20">
        <v>85.434267050000003</v>
      </c>
      <c r="L54" s="18">
        <v>13</v>
      </c>
      <c r="M54" s="21">
        <v>862.48858921942553</v>
      </c>
      <c r="N54" s="18">
        <v>4</v>
      </c>
      <c r="O54" s="21">
        <f t="shared" si="0"/>
        <v>234066.48506849314</v>
      </c>
      <c r="P54" s="21">
        <v>28573.333461538459</v>
      </c>
      <c r="Q54" s="25">
        <v>6.2446208656381961</v>
      </c>
      <c r="R54" s="6"/>
      <c r="S54" s="12"/>
      <c r="V54" s="13"/>
      <c r="W54" s="14"/>
      <c r="X54" s="14"/>
      <c r="Y54" s="14"/>
      <c r="AA54" s="13"/>
      <c r="AB54" s="10"/>
      <c r="AD54" s="13"/>
      <c r="AE54" s="10"/>
      <c r="AG54" s="13"/>
      <c r="AH54" s="14"/>
      <c r="AI54" s="14"/>
      <c r="AJ54" s="15"/>
      <c r="AK54" s="13"/>
      <c r="AL54" s="14"/>
      <c r="AM54" s="14"/>
    </row>
    <row r="55" spans="1:39" x14ac:dyDescent="0.35">
      <c r="A55" s="11">
        <v>51</v>
      </c>
      <c r="B55" s="27" t="s">
        <v>51</v>
      </c>
      <c r="C55" s="17">
        <v>3</v>
      </c>
      <c r="D55" s="18">
        <v>49</v>
      </c>
      <c r="E55" s="18"/>
      <c r="F55" s="17">
        <v>110</v>
      </c>
      <c r="G55" s="18">
        <v>49</v>
      </c>
      <c r="H55" s="19">
        <v>3.7726382556053006</v>
      </c>
      <c r="I55" s="18">
        <v>55</v>
      </c>
      <c r="J55" s="18"/>
      <c r="K55" s="20">
        <v>10.391902999999999</v>
      </c>
      <c r="L55" s="18">
        <v>47</v>
      </c>
      <c r="M55" s="21">
        <v>356.40809823944988</v>
      </c>
      <c r="N55" s="18">
        <v>49</v>
      </c>
      <c r="O55" s="21">
        <f t="shared" si="0"/>
        <v>28470.967123287672</v>
      </c>
      <c r="P55" s="21">
        <v>3475.5528428093644</v>
      </c>
      <c r="Q55" s="25">
        <v>3.821367175444248</v>
      </c>
      <c r="R55" s="6"/>
      <c r="S55" s="12"/>
      <c r="V55" s="13"/>
      <c r="W55" s="14"/>
      <c r="X55" s="14"/>
      <c r="Y55" s="14"/>
      <c r="AA55" s="13"/>
      <c r="AB55" s="10"/>
      <c r="AD55" s="13"/>
      <c r="AE55" s="10"/>
      <c r="AG55" s="13"/>
      <c r="AH55" s="14"/>
      <c r="AI55" s="14"/>
      <c r="AJ55" s="15"/>
      <c r="AK55" s="13"/>
      <c r="AL55" s="14"/>
      <c r="AM55" s="14"/>
    </row>
    <row r="56" spans="1:39" x14ac:dyDescent="0.35">
      <c r="A56" s="11">
        <v>52</v>
      </c>
      <c r="B56" s="27" t="s">
        <v>52</v>
      </c>
      <c r="C56" s="17">
        <v>12</v>
      </c>
      <c r="D56" s="18">
        <v>12</v>
      </c>
      <c r="E56" s="18"/>
      <c r="F56" s="17">
        <v>639</v>
      </c>
      <c r="G56" s="18">
        <v>19</v>
      </c>
      <c r="H56" s="19">
        <v>4.4180769243425813</v>
      </c>
      <c r="I56" s="18">
        <v>48</v>
      </c>
      <c r="J56" s="18"/>
      <c r="K56" s="20">
        <v>61.43868097</v>
      </c>
      <c r="L56" s="18">
        <v>21</v>
      </c>
      <c r="M56" s="21">
        <v>424.79001354554413</v>
      </c>
      <c r="N56" s="18">
        <v>46</v>
      </c>
      <c r="O56" s="21">
        <f t="shared" si="0"/>
        <v>168325.15334246575</v>
      </c>
      <c r="P56" s="21">
        <v>20548.053836120402</v>
      </c>
      <c r="Q56" s="25">
        <v>3.4373742592628584</v>
      </c>
      <c r="R56" s="6"/>
      <c r="S56" s="12"/>
      <c r="V56" s="13"/>
      <c r="W56" s="14"/>
      <c r="X56" s="14"/>
      <c r="Y56" s="14"/>
      <c r="AA56" s="13"/>
      <c r="AB56" s="10"/>
      <c r="AD56" s="13"/>
      <c r="AE56" s="10"/>
      <c r="AG56" s="13"/>
      <c r="AH56" s="14"/>
      <c r="AI56" s="14"/>
      <c r="AJ56" s="15"/>
      <c r="AK56" s="13"/>
      <c r="AL56" s="14"/>
      <c r="AM56" s="14"/>
    </row>
    <row r="57" spans="1:39" x14ac:dyDescent="0.35">
      <c r="A57" s="11">
        <v>53</v>
      </c>
      <c r="B57" s="27" t="s">
        <v>93</v>
      </c>
      <c r="C57" s="17">
        <v>17</v>
      </c>
      <c r="D57" s="18">
        <v>2</v>
      </c>
      <c r="E57" s="18"/>
      <c r="F57" s="17">
        <v>825</v>
      </c>
      <c r="G57" s="18">
        <v>9</v>
      </c>
      <c r="H57" s="19">
        <v>6.3001906547965865</v>
      </c>
      <c r="I57" s="18">
        <v>28</v>
      </c>
      <c r="J57" s="18"/>
      <c r="K57" s="20">
        <v>87.818238919999999</v>
      </c>
      <c r="L57" s="18">
        <v>11</v>
      </c>
      <c r="M57" s="21">
        <v>670.6323008054278</v>
      </c>
      <c r="N57" s="18">
        <v>21</v>
      </c>
      <c r="O57" s="21">
        <f t="shared" si="0"/>
        <v>240597.91484931507</v>
      </c>
      <c r="P57" s="21">
        <v>29370.648468227424</v>
      </c>
      <c r="Q57" s="25">
        <v>5.7900737501319464</v>
      </c>
      <c r="R57" s="6"/>
      <c r="S57" s="12"/>
      <c r="V57" s="13"/>
      <c r="W57" s="14"/>
      <c r="X57" s="14"/>
      <c r="Y57" s="14"/>
      <c r="AA57" s="13"/>
      <c r="AB57" s="10"/>
      <c r="AD57" s="13"/>
      <c r="AE57" s="10"/>
      <c r="AG57" s="13"/>
      <c r="AH57" s="14"/>
      <c r="AI57" s="14"/>
      <c r="AJ57" s="15"/>
      <c r="AK57" s="13"/>
      <c r="AL57" s="14"/>
      <c r="AM57" s="14"/>
    </row>
    <row r="58" spans="1:39" x14ac:dyDescent="0.35">
      <c r="A58" s="11">
        <v>54</v>
      </c>
      <c r="B58" s="27" t="s">
        <v>53</v>
      </c>
      <c r="C58" s="17">
        <v>1</v>
      </c>
      <c r="D58" s="18">
        <v>64</v>
      </c>
      <c r="E58" s="18"/>
      <c r="F58" s="17">
        <v>30</v>
      </c>
      <c r="G58" s="18">
        <v>67</v>
      </c>
      <c r="H58" s="19">
        <v>1.8212596432072645</v>
      </c>
      <c r="I58" s="18">
        <v>68</v>
      </c>
      <c r="J58" s="18"/>
      <c r="K58" s="20">
        <v>3.171764</v>
      </c>
      <c r="L58" s="18">
        <v>63</v>
      </c>
      <c r="M58" s="21">
        <v>192.55352569925486</v>
      </c>
      <c r="N58" s="18">
        <v>65</v>
      </c>
      <c r="O58" s="21">
        <f t="shared" si="0"/>
        <v>8689.7643835616436</v>
      </c>
      <c r="P58" s="21">
        <v>1060.7906354515051</v>
      </c>
      <c r="Q58" s="25">
        <v>1.8765318456818187</v>
      </c>
      <c r="R58" s="6"/>
      <c r="S58" s="12"/>
      <c r="V58" s="13"/>
      <c r="W58" s="14"/>
      <c r="X58" s="14"/>
      <c r="Y58" s="14"/>
      <c r="AA58" s="13"/>
      <c r="AB58" s="10"/>
      <c r="AD58" s="13"/>
      <c r="AE58" s="10"/>
      <c r="AG58" s="13"/>
      <c r="AH58" s="14"/>
      <c r="AI58" s="14"/>
      <c r="AJ58" s="15"/>
      <c r="AK58" s="13"/>
      <c r="AL58" s="14"/>
      <c r="AM58" s="14"/>
    </row>
    <row r="59" spans="1:39" x14ac:dyDescent="0.35">
      <c r="A59" s="11">
        <v>55</v>
      </c>
      <c r="B59" s="27" t="s">
        <v>54</v>
      </c>
      <c r="C59" s="17">
        <v>0</v>
      </c>
      <c r="D59" s="18">
        <v>71</v>
      </c>
      <c r="E59" s="18"/>
      <c r="F59" s="17">
        <v>0</v>
      </c>
      <c r="G59" s="18">
        <v>71</v>
      </c>
      <c r="H59" s="19">
        <v>0</v>
      </c>
      <c r="I59" s="18">
        <v>71</v>
      </c>
      <c r="J59" s="18"/>
      <c r="K59" s="20">
        <v>0</v>
      </c>
      <c r="L59" s="18">
        <v>71</v>
      </c>
      <c r="M59" s="21">
        <v>0</v>
      </c>
      <c r="N59" s="18">
        <v>71</v>
      </c>
      <c r="O59" s="21">
        <f t="shared" si="0"/>
        <v>0</v>
      </c>
      <c r="P59" s="21"/>
      <c r="Q59" s="25">
        <v>0</v>
      </c>
      <c r="R59" s="6"/>
      <c r="S59" s="12"/>
      <c r="V59" s="13"/>
      <c r="W59" s="14"/>
      <c r="X59" s="14"/>
      <c r="Y59" s="14"/>
      <c r="AA59" s="13"/>
      <c r="AB59" s="10"/>
      <c r="AD59" s="13"/>
      <c r="AE59" s="10"/>
      <c r="AG59" s="13"/>
      <c r="AH59" s="14"/>
      <c r="AI59" s="14"/>
      <c r="AJ59" s="15"/>
      <c r="AK59" s="13"/>
      <c r="AL59" s="14"/>
      <c r="AM59" s="14"/>
    </row>
    <row r="60" spans="1:39" x14ac:dyDescent="0.35">
      <c r="A60" s="11">
        <v>56</v>
      </c>
      <c r="B60" s="27" t="s">
        <v>55</v>
      </c>
      <c r="C60" s="17">
        <v>1</v>
      </c>
      <c r="D60" s="18">
        <v>64</v>
      </c>
      <c r="E60" s="18"/>
      <c r="F60" s="17">
        <v>25</v>
      </c>
      <c r="G60" s="18">
        <v>69</v>
      </c>
      <c r="H60" s="19">
        <v>2.0068163978023232</v>
      </c>
      <c r="I60" s="18">
        <v>66</v>
      </c>
      <c r="J60" s="18"/>
      <c r="K60" s="20">
        <v>1.6127119999999999</v>
      </c>
      <c r="L60" s="18">
        <v>68</v>
      </c>
      <c r="M60" s="21">
        <v>129.45667546130323</v>
      </c>
      <c r="N60" s="18">
        <v>69</v>
      </c>
      <c r="O60" s="21">
        <f t="shared" si="0"/>
        <v>4418.3890410958902</v>
      </c>
      <c r="P60" s="21">
        <v>539.36856187290971</v>
      </c>
      <c r="Q60" s="25">
        <v>2.0538891889388076</v>
      </c>
      <c r="R60" s="6"/>
      <c r="S60" s="12"/>
      <c r="V60" s="13"/>
      <c r="W60" s="14"/>
      <c r="X60" s="14"/>
      <c r="Y60" s="14"/>
      <c r="AA60" s="13"/>
      <c r="AB60" s="10"/>
      <c r="AD60" s="13"/>
      <c r="AE60" s="10"/>
      <c r="AG60" s="13"/>
      <c r="AH60" s="14"/>
      <c r="AI60" s="14"/>
      <c r="AJ60" s="15"/>
      <c r="AK60" s="13"/>
      <c r="AL60" s="14"/>
      <c r="AM60" s="14"/>
    </row>
    <row r="61" spans="1:39" x14ac:dyDescent="0.35">
      <c r="A61" s="11">
        <v>57</v>
      </c>
      <c r="B61" s="27" t="s">
        <v>56</v>
      </c>
      <c r="C61" s="17">
        <v>2</v>
      </c>
      <c r="D61" s="18">
        <v>55</v>
      </c>
      <c r="E61" s="18"/>
      <c r="F61" s="17">
        <v>90</v>
      </c>
      <c r="G61" s="18">
        <v>56</v>
      </c>
      <c r="H61" s="19">
        <v>1.8796013289038338</v>
      </c>
      <c r="I61" s="18">
        <v>67</v>
      </c>
      <c r="J61" s="18"/>
      <c r="K61" s="20">
        <v>9.3688699999999994</v>
      </c>
      <c r="L61" s="18">
        <v>50</v>
      </c>
      <c r="M61" s="21">
        <v>195.66378335919177</v>
      </c>
      <c r="N61" s="18">
        <v>64</v>
      </c>
      <c r="O61" s="21">
        <f t="shared" si="0"/>
        <v>25668.136986301372</v>
      </c>
      <c r="P61" s="21">
        <v>3133.4013377926422</v>
      </c>
      <c r="Q61" s="25">
        <v>1.4257772798037005</v>
      </c>
      <c r="R61" s="6"/>
      <c r="S61" s="12"/>
      <c r="V61" s="13"/>
      <c r="W61" s="14"/>
      <c r="X61" s="14"/>
      <c r="Y61" s="14"/>
      <c r="AA61" s="13"/>
      <c r="AB61" s="10"/>
      <c r="AD61" s="13"/>
      <c r="AE61" s="10"/>
      <c r="AG61" s="13"/>
      <c r="AH61" s="14"/>
      <c r="AI61" s="14"/>
      <c r="AJ61" s="15"/>
      <c r="AK61" s="13"/>
      <c r="AL61" s="14"/>
      <c r="AM61" s="14"/>
    </row>
    <row r="62" spans="1:39" x14ac:dyDescent="0.35">
      <c r="A62" s="11">
        <v>58</v>
      </c>
      <c r="B62" s="27" t="s">
        <v>57</v>
      </c>
      <c r="C62" s="17">
        <v>2</v>
      </c>
      <c r="D62" s="18">
        <v>55</v>
      </c>
      <c r="E62" s="18"/>
      <c r="F62" s="17">
        <v>80</v>
      </c>
      <c r="G62" s="18">
        <v>59</v>
      </c>
      <c r="H62" s="19">
        <v>8.5256198698974099</v>
      </c>
      <c r="I62" s="18">
        <v>11</v>
      </c>
      <c r="J62" s="18"/>
      <c r="K62" s="20">
        <v>4.5908899999999999</v>
      </c>
      <c r="L62" s="18">
        <v>59</v>
      </c>
      <c r="M62" s="21">
        <v>489.25228755641643</v>
      </c>
      <c r="N62" s="18">
        <v>40</v>
      </c>
      <c r="O62" s="21">
        <f t="shared" si="0"/>
        <v>12577.780821917808</v>
      </c>
      <c r="P62" s="21">
        <v>1535.4147157190635</v>
      </c>
      <c r="Q62" s="25">
        <v>5.5342172351548173</v>
      </c>
      <c r="R62" s="6"/>
      <c r="S62" s="12"/>
      <c r="V62" s="13"/>
      <c r="W62" s="14"/>
      <c r="X62" s="14"/>
      <c r="Y62" s="14"/>
      <c r="AA62" s="13"/>
      <c r="AB62" s="10"/>
      <c r="AD62" s="13"/>
      <c r="AE62" s="10"/>
      <c r="AG62" s="13"/>
      <c r="AH62" s="14"/>
      <c r="AI62" s="14"/>
      <c r="AJ62" s="15"/>
      <c r="AK62" s="13"/>
      <c r="AL62" s="14"/>
      <c r="AM62" s="14"/>
    </row>
    <row r="63" spans="1:39" x14ac:dyDescent="0.35">
      <c r="A63" s="11">
        <v>59</v>
      </c>
      <c r="B63" s="27" t="s">
        <v>58</v>
      </c>
      <c r="C63" s="17">
        <v>10</v>
      </c>
      <c r="D63" s="18">
        <v>17</v>
      </c>
      <c r="E63" s="18"/>
      <c r="F63" s="17">
        <v>377</v>
      </c>
      <c r="G63" s="18">
        <v>30</v>
      </c>
      <c r="H63" s="19">
        <v>4.0300721605741829</v>
      </c>
      <c r="I63" s="18">
        <v>53</v>
      </c>
      <c r="J63" s="18"/>
      <c r="K63" s="20">
        <v>29.44278323</v>
      </c>
      <c r="L63" s="18">
        <v>34</v>
      </c>
      <c r="M63" s="21">
        <v>314.73883561019477</v>
      </c>
      <c r="N63" s="18">
        <v>52</v>
      </c>
      <c r="O63" s="21">
        <f t="shared" si="0"/>
        <v>80665.159534246573</v>
      </c>
      <c r="P63" s="21">
        <v>9847.0846923076933</v>
      </c>
      <c r="Q63" s="25">
        <v>1.9861812140542838</v>
      </c>
      <c r="R63" s="6"/>
      <c r="S63" s="12"/>
      <c r="V63" s="13"/>
      <c r="W63" s="14"/>
      <c r="X63" s="14"/>
      <c r="Y63" s="14"/>
      <c r="AA63" s="13"/>
      <c r="AB63" s="10"/>
      <c r="AD63" s="13"/>
      <c r="AE63" s="10"/>
      <c r="AG63" s="13"/>
      <c r="AH63" s="14"/>
      <c r="AI63" s="14"/>
      <c r="AJ63" s="15"/>
      <c r="AK63" s="13"/>
      <c r="AL63" s="14"/>
      <c r="AM63" s="14"/>
    </row>
    <row r="64" spans="1:39" x14ac:dyDescent="0.35">
      <c r="A64" s="11">
        <v>60</v>
      </c>
      <c r="B64" s="27" t="s">
        <v>59</v>
      </c>
      <c r="C64" s="17">
        <v>0</v>
      </c>
      <c r="D64" s="18">
        <v>71</v>
      </c>
      <c r="E64" s="18"/>
      <c r="F64" s="17">
        <v>0</v>
      </c>
      <c r="G64" s="18">
        <v>71</v>
      </c>
      <c r="H64" s="19">
        <v>0</v>
      </c>
      <c r="I64" s="18">
        <v>71</v>
      </c>
      <c r="J64" s="18"/>
      <c r="K64" s="20">
        <v>0</v>
      </c>
      <c r="L64" s="18">
        <v>71</v>
      </c>
      <c r="M64" s="21">
        <v>0</v>
      </c>
      <c r="N64" s="18">
        <v>71</v>
      </c>
      <c r="O64" s="21">
        <f t="shared" si="0"/>
        <v>0</v>
      </c>
      <c r="P64" s="21"/>
      <c r="Q64" s="25">
        <v>0</v>
      </c>
      <c r="R64" s="6"/>
      <c r="S64" s="12"/>
      <c r="V64" s="13"/>
      <c r="W64" s="14"/>
      <c r="X64" s="14"/>
      <c r="Y64" s="14"/>
      <c r="AA64" s="13"/>
      <c r="AB64" s="10"/>
      <c r="AD64" s="13"/>
      <c r="AE64" s="10"/>
      <c r="AG64" s="13"/>
      <c r="AH64" s="14"/>
      <c r="AI64" s="14"/>
      <c r="AJ64" s="15"/>
      <c r="AK64" s="13"/>
      <c r="AL64" s="14"/>
      <c r="AM64" s="14"/>
    </row>
    <row r="65" spans="1:39" x14ac:dyDescent="0.35">
      <c r="A65" s="11">
        <v>61</v>
      </c>
      <c r="B65" s="27" t="s">
        <v>60</v>
      </c>
      <c r="C65" s="17">
        <v>1</v>
      </c>
      <c r="D65" s="18">
        <v>64</v>
      </c>
      <c r="E65" s="18"/>
      <c r="F65" s="17">
        <v>30</v>
      </c>
      <c r="G65" s="18">
        <v>67</v>
      </c>
      <c r="H65" s="19">
        <v>11.333466468356365</v>
      </c>
      <c r="I65" s="18">
        <v>1</v>
      </c>
      <c r="J65" s="18"/>
      <c r="K65" s="20">
        <v>1.1768434299999999</v>
      </c>
      <c r="L65" s="18">
        <v>69</v>
      </c>
      <c r="M65" s="21">
        <v>444.59051841368296</v>
      </c>
      <c r="N65" s="18">
        <v>44</v>
      </c>
      <c r="O65" s="21">
        <f t="shared" si="0"/>
        <v>3224.2285753424658</v>
      </c>
      <c r="P65" s="21"/>
      <c r="Q65" s="25">
        <v>5.2117837323442648</v>
      </c>
      <c r="R65" s="6"/>
      <c r="S65" s="12"/>
      <c r="V65" s="13"/>
      <c r="W65" s="14"/>
      <c r="X65" s="14"/>
      <c r="Y65" s="14"/>
      <c r="AA65" s="13"/>
      <c r="AB65" s="10"/>
      <c r="AD65" s="13"/>
      <c r="AE65" s="10"/>
      <c r="AG65" s="13"/>
      <c r="AH65" s="14"/>
      <c r="AI65" s="14"/>
      <c r="AJ65" s="15"/>
      <c r="AK65" s="13"/>
      <c r="AL65" s="14"/>
      <c r="AM65" s="14"/>
    </row>
    <row r="66" spans="1:39" x14ac:dyDescent="0.35">
      <c r="A66" s="11">
        <v>62</v>
      </c>
      <c r="B66" s="27" t="s">
        <v>61</v>
      </c>
      <c r="C66" s="17">
        <v>4</v>
      </c>
      <c r="D66" s="18">
        <v>39</v>
      </c>
      <c r="E66" s="18"/>
      <c r="F66" s="17">
        <v>105</v>
      </c>
      <c r="G66" s="18">
        <v>51</v>
      </c>
      <c r="H66" s="19">
        <v>4.4183702971062262</v>
      </c>
      <c r="I66" s="18">
        <v>47</v>
      </c>
      <c r="J66" s="18"/>
      <c r="K66" s="20">
        <v>7.1574345399999997</v>
      </c>
      <c r="L66" s="18">
        <v>54</v>
      </c>
      <c r="M66" s="21">
        <v>301.18282071445867</v>
      </c>
      <c r="N66" s="18">
        <v>54</v>
      </c>
      <c r="O66" s="21">
        <f t="shared" si="0"/>
        <v>19609.409698630137</v>
      </c>
      <c r="P66" s="21">
        <v>2393.7908160535117</v>
      </c>
      <c r="Q66" s="25">
        <v>3.594319007206678</v>
      </c>
      <c r="R66" s="6"/>
      <c r="S66" s="12"/>
      <c r="V66" s="13"/>
      <c r="W66" s="14"/>
      <c r="X66" s="14"/>
      <c r="Y66" s="14"/>
      <c r="AA66" s="13"/>
      <c r="AB66" s="10"/>
      <c r="AD66" s="13"/>
      <c r="AE66" s="10"/>
      <c r="AG66" s="13"/>
      <c r="AH66" s="14"/>
      <c r="AI66" s="14"/>
      <c r="AJ66" s="15"/>
      <c r="AK66" s="13"/>
      <c r="AL66" s="14"/>
      <c r="AM66" s="14"/>
    </row>
    <row r="67" spans="1:39" x14ac:dyDescent="0.35">
      <c r="A67" s="11">
        <v>63</v>
      </c>
      <c r="B67" s="27" t="s">
        <v>62</v>
      </c>
      <c r="C67" s="17">
        <v>2</v>
      </c>
      <c r="D67" s="18">
        <v>55</v>
      </c>
      <c r="E67" s="18"/>
      <c r="F67" s="17">
        <v>75</v>
      </c>
      <c r="G67" s="18">
        <v>60</v>
      </c>
      <c r="H67" s="19">
        <v>5.9761896541798958</v>
      </c>
      <c r="I67" s="18">
        <v>33</v>
      </c>
      <c r="J67" s="18"/>
      <c r="K67" s="20">
        <v>6.8747369999999997</v>
      </c>
      <c r="L67" s="18">
        <v>55</v>
      </c>
      <c r="M67" s="21">
        <v>547.79642846143634</v>
      </c>
      <c r="N67" s="18">
        <v>38</v>
      </c>
      <c r="O67" s="21">
        <f t="shared" si="0"/>
        <v>18834.89589041096</v>
      </c>
      <c r="P67" s="21">
        <v>2299.2431438127091</v>
      </c>
      <c r="Q67" s="25">
        <v>5.8831226623391046</v>
      </c>
      <c r="R67" s="6"/>
      <c r="S67" s="12"/>
      <c r="V67" s="13"/>
      <c r="W67" s="14"/>
      <c r="X67" s="14"/>
      <c r="Y67" s="14"/>
      <c r="AA67" s="13"/>
      <c r="AB67" s="10"/>
      <c r="AD67" s="13"/>
      <c r="AE67" s="10"/>
      <c r="AG67" s="13"/>
      <c r="AH67" s="14"/>
      <c r="AI67" s="14"/>
      <c r="AJ67" s="15"/>
      <c r="AK67" s="13"/>
      <c r="AL67" s="14"/>
      <c r="AM67" s="14"/>
    </row>
    <row r="68" spans="1:39" x14ac:dyDescent="0.35">
      <c r="A68" s="11">
        <v>64</v>
      </c>
      <c r="B68" s="27" t="s">
        <v>63</v>
      </c>
      <c r="C68" s="17">
        <v>4</v>
      </c>
      <c r="D68" s="18">
        <v>39</v>
      </c>
      <c r="E68" s="18"/>
      <c r="F68" s="17">
        <v>199</v>
      </c>
      <c r="G68" s="18">
        <v>41</v>
      </c>
      <c r="H68" s="19">
        <v>2.1402898584847598</v>
      </c>
      <c r="I68" s="18">
        <v>64</v>
      </c>
      <c r="J68" s="18"/>
      <c r="K68" s="20">
        <v>19.809877190000002</v>
      </c>
      <c r="L68" s="18">
        <v>40</v>
      </c>
      <c r="M68" s="21">
        <v>213.05969471148532</v>
      </c>
      <c r="N68" s="18">
        <v>62</v>
      </c>
      <c r="O68" s="21">
        <f t="shared" si="0"/>
        <v>54273.636136986308</v>
      </c>
      <c r="P68" s="21">
        <v>6625.3769866220737</v>
      </c>
      <c r="Q68" s="25">
        <v>1.38095226842972</v>
      </c>
      <c r="R68" s="6"/>
      <c r="S68" s="12"/>
      <c r="V68" s="13"/>
      <c r="W68" s="14"/>
      <c r="X68" s="14"/>
      <c r="Y68" s="14"/>
      <c r="AA68" s="13"/>
      <c r="AB68" s="10"/>
      <c r="AD68" s="13"/>
      <c r="AE68" s="10"/>
      <c r="AG68" s="13"/>
      <c r="AH68" s="14"/>
      <c r="AI68" s="14"/>
      <c r="AJ68" s="15"/>
      <c r="AK68" s="13"/>
      <c r="AL68" s="14"/>
      <c r="AM68" s="14"/>
    </row>
    <row r="69" spans="1:39" x14ac:dyDescent="0.35">
      <c r="A69" s="11">
        <v>65</v>
      </c>
      <c r="B69" s="27" t="s">
        <v>64</v>
      </c>
      <c r="C69" s="17">
        <v>1</v>
      </c>
      <c r="D69" s="18">
        <v>64</v>
      </c>
      <c r="E69" s="18"/>
      <c r="F69" s="17">
        <v>32</v>
      </c>
      <c r="G69" s="18">
        <v>66</v>
      </c>
      <c r="H69" s="19">
        <v>3.4775435888285484</v>
      </c>
      <c r="I69" s="18">
        <v>58</v>
      </c>
      <c r="J69" s="18"/>
      <c r="K69" s="20">
        <v>2.3327399999999998</v>
      </c>
      <c r="L69" s="18">
        <v>65</v>
      </c>
      <c r="M69" s="21">
        <v>253.50640723137212</v>
      </c>
      <c r="N69" s="18">
        <v>60</v>
      </c>
      <c r="O69" s="21">
        <f t="shared" si="0"/>
        <v>6391.0684931506848</v>
      </c>
      <c r="P69" s="21">
        <v>780.18060200668901</v>
      </c>
      <c r="Q69" s="25">
        <v>2.3395647684346708</v>
      </c>
      <c r="R69" s="6"/>
      <c r="S69" s="12"/>
      <c r="V69" s="13"/>
      <c r="W69" s="14"/>
      <c r="X69" s="14"/>
      <c r="Y69" s="14"/>
      <c r="AA69" s="13"/>
      <c r="AB69" s="10"/>
      <c r="AD69" s="13"/>
      <c r="AE69" s="10"/>
      <c r="AG69" s="13"/>
      <c r="AH69" s="14"/>
      <c r="AI69" s="14"/>
      <c r="AJ69" s="15"/>
      <c r="AK69" s="13"/>
      <c r="AL69" s="14"/>
      <c r="AM69" s="14"/>
    </row>
    <row r="70" spans="1:39" x14ac:dyDescent="0.35">
      <c r="A70" s="11">
        <v>66</v>
      </c>
      <c r="B70" s="27" t="s">
        <v>65</v>
      </c>
      <c r="C70" s="17">
        <v>3</v>
      </c>
      <c r="D70" s="18">
        <v>49</v>
      </c>
      <c r="E70" s="18"/>
      <c r="F70" s="17">
        <v>89</v>
      </c>
      <c r="G70" s="18">
        <v>57</v>
      </c>
      <c r="H70" s="19">
        <v>3.0089205452046088</v>
      </c>
      <c r="I70" s="18">
        <v>62</v>
      </c>
      <c r="J70" s="18"/>
      <c r="K70" s="20">
        <v>4.4492567699999999</v>
      </c>
      <c r="L70" s="18">
        <v>60</v>
      </c>
      <c r="M70" s="21">
        <v>150.4209000690303</v>
      </c>
      <c r="N70" s="18">
        <v>67</v>
      </c>
      <c r="O70" s="21">
        <f t="shared" ref="O70:O85" si="1">K70*1000000/365</f>
        <v>12189.744575342465</v>
      </c>
      <c r="P70" s="21">
        <v>1488.0457424749163</v>
      </c>
      <c r="Q70" s="25">
        <v>1.1688128180675168</v>
      </c>
      <c r="R70" s="6"/>
      <c r="S70" s="12"/>
      <c r="V70" s="13"/>
      <c r="W70" s="14"/>
      <c r="X70" s="14"/>
      <c r="Y70" s="14"/>
      <c r="AA70" s="13"/>
      <c r="AB70" s="10"/>
      <c r="AD70" s="13"/>
      <c r="AE70" s="10"/>
      <c r="AG70" s="13"/>
      <c r="AH70" s="14"/>
      <c r="AI70" s="14"/>
      <c r="AJ70" s="15"/>
      <c r="AK70" s="13"/>
      <c r="AL70" s="14"/>
      <c r="AM70" s="14"/>
    </row>
    <row r="71" spans="1:39" x14ac:dyDescent="0.35">
      <c r="A71" s="11">
        <v>67</v>
      </c>
      <c r="B71" s="27" t="s">
        <v>66</v>
      </c>
      <c r="C71" s="17">
        <v>4</v>
      </c>
      <c r="D71" s="18">
        <v>39</v>
      </c>
      <c r="E71" s="18"/>
      <c r="F71" s="17">
        <v>159</v>
      </c>
      <c r="G71" s="18">
        <v>43</v>
      </c>
      <c r="H71" s="19">
        <v>9.9610381377658008</v>
      </c>
      <c r="I71" s="18">
        <v>3</v>
      </c>
      <c r="J71" s="18"/>
      <c r="K71" s="20">
        <v>9.6604794700000003</v>
      </c>
      <c r="L71" s="18">
        <v>49</v>
      </c>
      <c r="M71" s="21">
        <v>605.21009075329277</v>
      </c>
      <c r="N71" s="18">
        <v>29</v>
      </c>
      <c r="O71" s="21">
        <f t="shared" si="1"/>
        <v>26467.067041095892</v>
      </c>
      <c r="P71" s="21">
        <v>3230.9295886287628</v>
      </c>
      <c r="Q71" s="25">
        <v>7.0687601614928619</v>
      </c>
      <c r="R71" s="6"/>
      <c r="S71" s="12"/>
      <c r="V71" s="13"/>
      <c r="W71" s="14"/>
      <c r="X71" s="14"/>
      <c r="Y71" s="14"/>
      <c r="AA71" s="13"/>
      <c r="AB71" s="10"/>
      <c r="AD71" s="13"/>
      <c r="AE71" s="10"/>
      <c r="AG71" s="13"/>
      <c r="AH71" s="14"/>
      <c r="AI71" s="14"/>
      <c r="AJ71" s="15"/>
      <c r="AK71" s="13"/>
      <c r="AL71" s="14"/>
      <c r="AM71" s="14"/>
    </row>
    <row r="72" spans="1:39" x14ac:dyDescent="0.35">
      <c r="A72" s="11">
        <v>68</v>
      </c>
      <c r="B72" s="27" t="s">
        <v>67</v>
      </c>
      <c r="C72" s="17">
        <v>1</v>
      </c>
      <c r="D72" s="18">
        <v>64</v>
      </c>
      <c r="E72" s="18"/>
      <c r="F72" s="17">
        <v>10</v>
      </c>
      <c r="G72" s="18">
        <v>70</v>
      </c>
      <c r="H72" s="19">
        <v>2.0487694498765259</v>
      </c>
      <c r="I72" s="18">
        <v>65</v>
      </c>
      <c r="J72" s="18"/>
      <c r="K72" s="20">
        <v>0.43603599999999998</v>
      </c>
      <c r="L72" s="18">
        <v>70</v>
      </c>
      <c r="M72" s="21">
        <v>89.333723584636076</v>
      </c>
      <c r="N72" s="18">
        <v>70</v>
      </c>
      <c r="O72" s="21">
        <f t="shared" si="1"/>
        <v>1194.6191780821919</v>
      </c>
      <c r="P72" s="21">
        <v>145.83143812709031</v>
      </c>
      <c r="Q72" s="25">
        <v>0.70620806909476652</v>
      </c>
      <c r="R72" s="6"/>
      <c r="S72" s="12"/>
      <c r="V72" s="13"/>
      <c r="W72" s="14"/>
      <c r="X72" s="14"/>
      <c r="Y72" s="14"/>
      <c r="AA72" s="13"/>
      <c r="AB72" s="10"/>
      <c r="AD72" s="13"/>
      <c r="AE72" s="10"/>
      <c r="AG72" s="13"/>
      <c r="AH72" s="14"/>
      <c r="AI72" s="14"/>
      <c r="AJ72" s="15"/>
      <c r="AK72" s="13"/>
      <c r="AL72" s="14"/>
      <c r="AM72" s="14"/>
    </row>
    <row r="73" spans="1:39" x14ac:dyDescent="0.35">
      <c r="A73" s="11">
        <v>69</v>
      </c>
      <c r="B73" s="27" t="s">
        <v>68</v>
      </c>
      <c r="C73" s="17">
        <v>4</v>
      </c>
      <c r="D73" s="18">
        <v>39</v>
      </c>
      <c r="E73" s="18"/>
      <c r="F73" s="17">
        <v>154</v>
      </c>
      <c r="G73" s="18">
        <v>44</v>
      </c>
      <c r="H73" s="19">
        <v>6.7650136659805344</v>
      </c>
      <c r="I73" s="18">
        <v>21</v>
      </c>
      <c r="J73" s="18"/>
      <c r="K73" s="20">
        <v>10.559115949999999</v>
      </c>
      <c r="L73" s="18">
        <v>46</v>
      </c>
      <c r="M73" s="21">
        <v>463.84781624950023</v>
      </c>
      <c r="N73" s="18">
        <v>41</v>
      </c>
      <c r="O73" s="21">
        <f t="shared" si="1"/>
        <v>28929.084794520546</v>
      </c>
      <c r="P73" s="21">
        <v>3531.476906354515</v>
      </c>
      <c r="Q73" s="25">
        <v>4.8423433045104476</v>
      </c>
      <c r="R73" s="6"/>
      <c r="S73" s="12"/>
      <c r="V73" s="13"/>
      <c r="W73" s="14"/>
      <c r="X73" s="14"/>
      <c r="Y73" s="14"/>
      <c r="AA73" s="13"/>
      <c r="AB73" s="10"/>
      <c r="AD73" s="13"/>
      <c r="AE73" s="10"/>
      <c r="AG73" s="13"/>
      <c r="AH73" s="14"/>
      <c r="AI73" s="14"/>
      <c r="AJ73" s="15"/>
      <c r="AK73" s="13"/>
      <c r="AL73" s="14"/>
      <c r="AM73" s="14"/>
    </row>
    <row r="74" spans="1:39" x14ac:dyDescent="0.35">
      <c r="A74" s="11">
        <v>70</v>
      </c>
      <c r="B74" s="27" t="s">
        <v>69</v>
      </c>
      <c r="C74" s="17">
        <v>8</v>
      </c>
      <c r="D74" s="18">
        <v>28</v>
      </c>
      <c r="E74" s="18"/>
      <c r="F74" s="17">
        <v>234</v>
      </c>
      <c r="G74" s="18">
        <v>37</v>
      </c>
      <c r="H74" s="19">
        <v>8.5583885039957668</v>
      </c>
      <c r="I74" s="18">
        <v>10</v>
      </c>
      <c r="J74" s="18"/>
      <c r="K74" s="20">
        <v>23.211597749999999</v>
      </c>
      <c r="L74" s="18">
        <v>36</v>
      </c>
      <c r="M74" s="21">
        <v>848.94816813236753</v>
      </c>
      <c r="N74" s="18">
        <v>6</v>
      </c>
      <c r="O74" s="21">
        <f t="shared" si="1"/>
        <v>63593.418493150682</v>
      </c>
      <c r="P74" s="21">
        <v>7763.0761705685618</v>
      </c>
      <c r="Q74" s="25">
        <v>8.2482783272246056</v>
      </c>
      <c r="R74" s="6"/>
      <c r="S74" s="12"/>
      <c r="V74" s="13"/>
      <c r="W74" s="14"/>
      <c r="X74" s="14"/>
      <c r="Y74" s="14"/>
      <c r="AA74" s="13"/>
      <c r="AB74" s="10"/>
      <c r="AD74" s="13"/>
      <c r="AE74" s="10"/>
      <c r="AG74" s="13"/>
      <c r="AH74" s="14"/>
      <c r="AI74" s="14"/>
      <c r="AJ74" s="15"/>
      <c r="AK74" s="13"/>
      <c r="AL74" s="14"/>
      <c r="AM74" s="14"/>
    </row>
    <row r="75" spans="1:39" x14ac:dyDescent="0.35">
      <c r="A75" s="11">
        <v>71</v>
      </c>
      <c r="B75" s="27" t="s">
        <v>70</v>
      </c>
      <c r="C75" s="17">
        <v>7</v>
      </c>
      <c r="D75" s="18">
        <v>31</v>
      </c>
      <c r="E75" s="18"/>
      <c r="F75" s="17">
        <v>318</v>
      </c>
      <c r="G75" s="18">
        <v>33</v>
      </c>
      <c r="H75" s="19">
        <v>8.8998504833699439</v>
      </c>
      <c r="I75" s="18">
        <v>7</v>
      </c>
      <c r="J75" s="18"/>
      <c r="K75" s="20">
        <v>26.291861260000001</v>
      </c>
      <c r="L75" s="18">
        <v>35</v>
      </c>
      <c r="M75" s="21">
        <v>735.82903818712737</v>
      </c>
      <c r="N75" s="18">
        <v>14</v>
      </c>
      <c r="O75" s="21">
        <f t="shared" si="1"/>
        <v>72032.496602739731</v>
      </c>
      <c r="P75" s="21">
        <v>8793.2646354515055</v>
      </c>
      <c r="Q75" s="25">
        <v>8.0215923391745836</v>
      </c>
      <c r="R75" s="6"/>
      <c r="S75" s="12"/>
      <c r="V75" s="13"/>
      <c r="W75" s="14"/>
      <c r="X75" s="14"/>
      <c r="Y75" s="14"/>
      <c r="AA75" s="13"/>
      <c r="AB75" s="10"/>
      <c r="AD75" s="13"/>
      <c r="AE75" s="10"/>
      <c r="AG75" s="13"/>
      <c r="AH75" s="14"/>
      <c r="AI75" s="14"/>
      <c r="AJ75" s="15"/>
      <c r="AK75" s="13"/>
      <c r="AL75" s="14"/>
      <c r="AM75" s="14"/>
    </row>
    <row r="76" spans="1:39" x14ac:dyDescent="0.35">
      <c r="A76" s="11">
        <v>72</v>
      </c>
      <c r="B76" s="27" t="s">
        <v>71</v>
      </c>
      <c r="C76" s="17">
        <v>0</v>
      </c>
      <c r="D76" s="18">
        <v>71</v>
      </c>
      <c r="E76" s="18"/>
      <c r="F76" s="17">
        <v>0</v>
      </c>
      <c r="G76" s="18">
        <v>71</v>
      </c>
      <c r="H76" s="19">
        <v>0</v>
      </c>
      <c r="I76" s="18">
        <v>71</v>
      </c>
      <c r="J76" s="18"/>
      <c r="K76" s="20">
        <v>0</v>
      </c>
      <c r="L76" s="18">
        <v>71</v>
      </c>
      <c r="M76" s="21">
        <v>0</v>
      </c>
      <c r="N76" s="18">
        <v>71</v>
      </c>
      <c r="O76" s="21">
        <f t="shared" si="1"/>
        <v>0</v>
      </c>
      <c r="P76" s="21"/>
      <c r="Q76" s="25">
        <v>0</v>
      </c>
      <c r="R76" s="6"/>
      <c r="S76" s="12"/>
      <c r="V76" s="13"/>
      <c r="W76" s="14"/>
      <c r="X76" s="14"/>
      <c r="Y76" s="14"/>
      <c r="AA76" s="13"/>
      <c r="AB76" s="10"/>
      <c r="AD76" s="13"/>
      <c r="AE76" s="10"/>
      <c r="AG76" s="13"/>
      <c r="AH76" s="14"/>
      <c r="AI76" s="14"/>
      <c r="AJ76" s="15"/>
      <c r="AK76" s="13"/>
      <c r="AL76" s="14"/>
      <c r="AM76" s="14"/>
    </row>
    <row r="77" spans="1:39" x14ac:dyDescent="0.35">
      <c r="A77" s="11">
        <v>73</v>
      </c>
      <c r="B77" s="27" t="s">
        <v>72</v>
      </c>
      <c r="C77" s="17">
        <v>6</v>
      </c>
      <c r="D77" s="18">
        <v>34</v>
      </c>
      <c r="E77" s="18"/>
      <c r="F77" s="17">
        <v>431</v>
      </c>
      <c r="G77" s="18">
        <v>28</v>
      </c>
      <c r="H77" s="19">
        <v>3.117524318821173</v>
      </c>
      <c r="I77" s="18">
        <v>61</v>
      </c>
      <c r="J77" s="18"/>
      <c r="K77" s="20">
        <v>59.662331369999997</v>
      </c>
      <c r="L77" s="18">
        <v>22</v>
      </c>
      <c r="M77" s="21">
        <v>431.55166812886853</v>
      </c>
      <c r="N77" s="18">
        <v>45</v>
      </c>
      <c r="O77" s="21">
        <f t="shared" si="1"/>
        <v>163458.44210958903</v>
      </c>
      <c r="P77" s="21">
        <v>19953.956979933111</v>
      </c>
      <c r="Q77" s="25">
        <v>3.2252589100845803</v>
      </c>
      <c r="R77" s="6"/>
      <c r="S77" s="12"/>
      <c r="V77" s="13"/>
      <c r="W77" s="14"/>
      <c r="X77" s="14"/>
      <c r="Y77" s="14"/>
      <c r="AA77" s="13"/>
      <c r="AB77" s="10"/>
      <c r="AD77" s="13"/>
      <c r="AE77" s="10"/>
      <c r="AG77" s="13"/>
      <c r="AH77" s="14"/>
      <c r="AI77" s="14"/>
      <c r="AJ77" s="15"/>
      <c r="AK77" s="13"/>
      <c r="AL77" s="14"/>
      <c r="AM77" s="14"/>
    </row>
    <row r="78" spans="1:39" x14ac:dyDescent="0.35">
      <c r="A78" s="11">
        <v>74</v>
      </c>
      <c r="B78" s="27" t="s">
        <v>73</v>
      </c>
      <c r="C78" s="17">
        <v>10</v>
      </c>
      <c r="D78" s="18">
        <v>17</v>
      </c>
      <c r="E78" s="18"/>
      <c r="F78" s="17">
        <v>690</v>
      </c>
      <c r="G78" s="18">
        <v>14</v>
      </c>
      <c r="H78" s="19">
        <v>3.8278787658955968</v>
      </c>
      <c r="I78" s="18">
        <v>54</v>
      </c>
      <c r="J78" s="18"/>
      <c r="K78" s="20">
        <v>139.02683181999998</v>
      </c>
      <c r="L78" s="18">
        <v>3</v>
      </c>
      <c r="M78" s="21">
        <v>771.27225712103791</v>
      </c>
      <c r="N78" s="18">
        <v>11</v>
      </c>
      <c r="O78" s="21">
        <f t="shared" si="1"/>
        <v>380895.42964383558</v>
      </c>
      <c r="P78" s="21">
        <v>46497.26816722408</v>
      </c>
      <c r="Q78" s="25">
        <v>7.302101885990572</v>
      </c>
      <c r="R78" s="6"/>
      <c r="S78" s="12"/>
      <c r="V78" s="13"/>
      <c r="W78" s="14"/>
      <c r="X78" s="14"/>
      <c r="Y78" s="14"/>
      <c r="AA78" s="13"/>
      <c r="AB78" s="10"/>
      <c r="AD78" s="13"/>
      <c r="AE78" s="10"/>
      <c r="AG78" s="13"/>
      <c r="AH78" s="14"/>
      <c r="AI78" s="14"/>
      <c r="AJ78" s="15"/>
      <c r="AK78" s="13"/>
      <c r="AL78" s="14"/>
      <c r="AM78" s="14"/>
    </row>
    <row r="79" spans="1:39" x14ac:dyDescent="0.35">
      <c r="A79" s="11">
        <v>75</v>
      </c>
      <c r="B79" s="27" t="s">
        <v>74</v>
      </c>
      <c r="C79" s="17">
        <v>3</v>
      </c>
      <c r="D79" s="18">
        <v>49</v>
      </c>
      <c r="E79" s="18"/>
      <c r="F79" s="17">
        <v>150</v>
      </c>
      <c r="G79" s="18">
        <v>46</v>
      </c>
      <c r="H79" s="19">
        <v>4.5721472525376488</v>
      </c>
      <c r="I79" s="18">
        <v>45</v>
      </c>
      <c r="J79" s="18"/>
      <c r="K79" s="20">
        <v>10.78276681</v>
      </c>
      <c r="L79" s="18">
        <v>45</v>
      </c>
      <c r="M79" s="21">
        <v>328.66931763397099</v>
      </c>
      <c r="N79" s="18">
        <v>51</v>
      </c>
      <c r="O79" s="21">
        <f t="shared" si="1"/>
        <v>29541.82687671233</v>
      </c>
      <c r="P79" s="21">
        <v>3606.2765250836123</v>
      </c>
      <c r="Q79" s="25">
        <v>3.4095876454007934</v>
      </c>
      <c r="R79" s="6"/>
      <c r="S79" s="12"/>
      <c r="V79" s="13"/>
      <c r="W79" s="14"/>
      <c r="X79" s="14"/>
      <c r="Y79" s="14"/>
      <c r="AA79" s="13"/>
      <c r="AB79" s="10"/>
      <c r="AD79" s="13"/>
      <c r="AE79" s="10"/>
      <c r="AG79" s="13"/>
      <c r="AH79" s="14"/>
      <c r="AI79" s="14"/>
      <c r="AJ79" s="15"/>
      <c r="AK79" s="13"/>
      <c r="AL79" s="14"/>
      <c r="AM79" s="14"/>
    </row>
    <row r="80" spans="1:39" x14ac:dyDescent="0.35">
      <c r="A80" s="11">
        <v>76</v>
      </c>
      <c r="B80" s="27" t="s">
        <v>75</v>
      </c>
      <c r="C80" s="17">
        <v>14</v>
      </c>
      <c r="D80" s="18">
        <v>6</v>
      </c>
      <c r="E80" s="18"/>
      <c r="F80" s="17">
        <v>973</v>
      </c>
      <c r="G80" s="18">
        <v>2</v>
      </c>
      <c r="H80" s="19">
        <v>4.2703797894191506</v>
      </c>
      <c r="I80" s="18">
        <v>51</v>
      </c>
      <c r="J80" s="18"/>
      <c r="K80" s="20">
        <v>125.21306091</v>
      </c>
      <c r="L80" s="18">
        <v>7</v>
      </c>
      <c r="M80" s="21">
        <v>549.54504078250068</v>
      </c>
      <c r="N80" s="18">
        <v>37</v>
      </c>
      <c r="O80" s="21">
        <f t="shared" si="1"/>
        <v>343049.48194520548</v>
      </c>
      <c r="P80" s="21">
        <v>41877.277896321066</v>
      </c>
      <c r="Q80" s="25">
        <v>4.999083678314876</v>
      </c>
      <c r="R80" s="6"/>
      <c r="S80" s="12"/>
      <c r="V80" s="13"/>
      <c r="W80" s="14"/>
      <c r="X80" s="14"/>
      <c r="Y80" s="14"/>
      <c r="AA80" s="13"/>
      <c r="AB80" s="10"/>
      <c r="AD80" s="13"/>
      <c r="AE80" s="10"/>
      <c r="AG80" s="13"/>
      <c r="AH80" s="14"/>
      <c r="AI80" s="14"/>
      <c r="AJ80" s="15"/>
      <c r="AK80" s="13"/>
      <c r="AL80" s="14"/>
      <c r="AM80" s="14"/>
    </row>
    <row r="81" spans="1:39" x14ac:dyDescent="0.35">
      <c r="A81" s="11">
        <v>77</v>
      </c>
      <c r="B81" s="27" t="s">
        <v>76</v>
      </c>
      <c r="C81" s="17">
        <v>7</v>
      </c>
      <c r="D81" s="18">
        <v>31</v>
      </c>
      <c r="E81" s="18"/>
      <c r="F81" s="17">
        <v>288</v>
      </c>
      <c r="G81" s="18">
        <v>34</v>
      </c>
      <c r="H81" s="19">
        <v>3.4108372069340942</v>
      </c>
      <c r="I81" s="18">
        <v>59</v>
      </c>
      <c r="J81" s="18"/>
      <c r="K81" s="20">
        <v>29.842339199999998</v>
      </c>
      <c r="L81" s="18">
        <v>33</v>
      </c>
      <c r="M81" s="21">
        <v>353.42833640731885</v>
      </c>
      <c r="N81" s="18">
        <v>50</v>
      </c>
      <c r="O81" s="21">
        <f t="shared" si="1"/>
        <v>81759.833424657525</v>
      </c>
      <c r="P81" s="21">
        <v>9980.715451505017</v>
      </c>
      <c r="Q81" s="25">
        <v>2.3999678882927635</v>
      </c>
      <c r="R81" s="6"/>
      <c r="S81" s="12"/>
      <c r="V81" s="13"/>
      <c r="W81" s="14"/>
      <c r="X81" s="14"/>
      <c r="Y81" s="14"/>
      <c r="AA81" s="13"/>
      <c r="AB81" s="10"/>
      <c r="AD81" s="13"/>
      <c r="AE81" s="10"/>
      <c r="AG81" s="13"/>
      <c r="AH81" s="14"/>
      <c r="AI81" s="14"/>
      <c r="AJ81" s="15"/>
      <c r="AK81" s="13"/>
      <c r="AL81" s="14"/>
      <c r="AM81" s="14"/>
    </row>
    <row r="82" spans="1:39" x14ac:dyDescent="0.35">
      <c r="A82" s="11">
        <v>78</v>
      </c>
      <c r="B82" s="27" t="s">
        <v>77</v>
      </c>
      <c r="C82" s="17">
        <v>9</v>
      </c>
      <c r="D82" s="18">
        <v>21</v>
      </c>
      <c r="E82" s="18"/>
      <c r="F82" s="17">
        <v>452</v>
      </c>
      <c r="G82" s="18">
        <v>27</v>
      </c>
      <c r="H82" s="19">
        <v>3.7490609480994506</v>
      </c>
      <c r="I82" s="18">
        <v>56</v>
      </c>
      <c r="J82" s="18"/>
      <c r="K82" s="20">
        <v>30.596818289999998</v>
      </c>
      <c r="L82" s="18">
        <v>31</v>
      </c>
      <c r="M82" s="21">
        <v>253.78171811312833</v>
      </c>
      <c r="N82" s="18">
        <v>59</v>
      </c>
      <c r="O82" s="21">
        <f t="shared" si="1"/>
        <v>83826.899424657531</v>
      </c>
      <c r="P82" s="21">
        <v>10233.049595317725</v>
      </c>
      <c r="Q82" s="25">
        <v>2.0686223961466275</v>
      </c>
      <c r="R82" s="6"/>
      <c r="S82" s="12"/>
      <c r="V82" s="13"/>
      <c r="W82" s="14"/>
      <c r="X82" s="14"/>
      <c r="Y82" s="14"/>
      <c r="AA82" s="13"/>
      <c r="AB82" s="10"/>
      <c r="AD82" s="13"/>
      <c r="AE82" s="10"/>
      <c r="AG82" s="13"/>
      <c r="AH82" s="14"/>
      <c r="AI82" s="14"/>
      <c r="AJ82" s="15"/>
      <c r="AK82" s="13"/>
      <c r="AL82" s="14"/>
      <c r="AM82" s="14"/>
    </row>
    <row r="83" spans="1:39" x14ac:dyDescent="0.35">
      <c r="A83" s="11">
        <v>79</v>
      </c>
      <c r="B83" s="27" t="s">
        <v>78</v>
      </c>
      <c r="C83" s="17">
        <v>0</v>
      </c>
      <c r="D83" s="18">
        <v>71</v>
      </c>
      <c r="E83" s="18"/>
      <c r="F83" s="17"/>
      <c r="G83" s="18">
        <v>71</v>
      </c>
      <c r="H83" s="19">
        <v>0</v>
      </c>
      <c r="I83" s="18">
        <v>71</v>
      </c>
      <c r="J83" s="18"/>
      <c r="K83" s="20">
        <v>0</v>
      </c>
      <c r="L83" s="18">
        <v>71</v>
      </c>
      <c r="M83" s="21">
        <v>0</v>
      </c>
      <c r="N83" s="18">
        <v>71</v>
      </c>
      <c r="O83" s="21">
        <f t="shared" si="1"/>
        <v>0</v>
      </c>
      <c r="P83" s="21"/>
      <c r="Q83" s="25">
        <v>0</v>
      </c>
      <c r="R83" s="6"/>
      <c r="S83" s="12"/>
      <c r="V83" s="13"/>
      <c r="W83" s="14"/>
      <c r="X83" s="14"/>
      <c r="Y83" s="14"/>
      <c r="AA83" s="13"/>
      <c r="AB83" s="10"/>
      <c r="AD83" s="13"/>
      <c r="AE83" s="10"/>
      <c r="AG83" s="13"/>
      <c r="AH83" s="14"/>
      <c r="AI83" s="14"/>
      <c r="AJ83" s="15"/>
      <c r="AK83" s="13"/>
      <c r="AL83" s="14"/>
      <c r="AM83" s="14"/>
    </row>
    <row r="84" spans="1:39" x14ac:dyDescent="0.35">
      <c r="A84" s="11">
        <v>80</v>
      </c>
      <c r="B84" s="27" t="s">
        <v>1</v>
      </c>
      <c r="C84" s="17">
        <v>488</v>
      </c>
      <c r="D84" s="18" t="s">
        <v>94</v>
      </c>
      <c r="E84" s="18"/>
      <c r="F84" s="17">
        <v>26377</v>
      </c>
      <c r="G84" s="18" t="s">
        <v>94</v>
      </c>
      <c r="H84" s="19">
        <v>5.0609961349037755</v>
      </c>
      <c r="I84" s="18" t="s">
        <v>94</v>
      </c>
      <c r="J84" s="18"/>
      <c r="K84" s="20">
        <v>3030.0262241400005</v>
      </c>
      <c r="L84" s="18" t="s">
        <v>94</v>
      </c>
      <c r="M84" s="21">
        <v>581.37585809719167</v>
      </c>
      <c r="N84" s="18" t="s">
        <v>94</v>
      </c>
      <c r="O84" s="21">
        <f t="shared" si="1"/>
        <v>8301441.7099726032</v>
      </c>
      <c r="P84" s="21">
        <v>1013386.6970367894</v>
      </c>
      <c r="Q84" s="25">
        <v>5.0336826416830203</v>
      </c>
      <c r="R84" s="6"/>
      <c r="S84" s="12"/>
      <c r="V84" s="13"/>
      <c r="W84" s="14"/>
      <c r="X84" s="14"/>
      <c r="Y84" s="14"/>
      <c r="AA84" s="13"/>
      <c r="AB84" s="10"/>
      <c r="AD84" s="13"/>
      <c r="AE84" s="10"/>
      <c r="AG84" s="13"/>
      <c r="AH84" s="14"/>
      <c r="AI84" s="14"/>
      <c r="AJ84" s="15"/>
      <c r="AK84" s="13"/>
      <c r="AL84" s="14"/>
      <c r="AM84" s="14"/>
    </row>
    <row r="85" spans="1:39" x14ac:dyDescent="0.35">
      <c r="A85" s="11">
        <v>81</v>
      </c>
      <c r="B85" s="27" t="s">
        <v>95</v>
      </c>
      <c r="C85" s="17">
        <v>305</v>
      </c>
      <c r="D85" s="18" t="s">
        <v>94</v>
      </c>
      <c r="E85" s="18"/>
      <c r="F85" s="17">
        <v>18619</v>
      </c>
      <c r="G85" s="18" t="s">
        <v>94</v>
      </c>
      <c r="H85" s="19">
        <v>4.7534320071641458</v>
      </c>
      <c r="I85" s="18" t="s">
        <v>94</v>
      </c>
      <c r="J85" s="18"/>
      <c r="K85" s="20">
        <v>2337.4020994399993</v>
      </c>
      <c r="L85" s="18" t="s">
        <v>94</v>
      </c>
      <c r="M85" s="21">
        <v>596.73892008651183</v>
      </c>
      <c r="N85" s="18" t="s">
        <v>94</v>
      </c>
      <c r="O85" s="21">
        <f t="shared" si="1"/>
        <v>6403841.368328766</v>
      </c>
      <c r="P85" s="21">
        <v>781739.83258862863</v>
      </c>
      <c r="S85" s="12"/>
    </row>
    <row r="86" spans="1:39" x14ac:dyDescent="0.35">
      <c r="S86" s="12"/>
    </row>
    <row r="87" spans="1:39" x14ac:dyDescent="0.35">
      <c r="S87" s="12"/>
    </row>
    <row r="88" spans="1:39" x14ac:dyDescent="0.35">
      <c r="S88" s="12"/>
    </row>
    <row r="89" spans="1:39" x14ac:dyDescent="0.35">
      <c r="S89" s="12"/>
    </row>
    <row r="90" spans="1:39" x14ac:dyDescent="0.35">
      <c r="S90" s="12"/>
    </row>
    <row r="91" spans="1:39" x14ac:dyDescent="0.35">
      <c r="S91" s="12"/>
    </row>
    <row r="92" spans="1:39" x14ac:dyDescent="0.35">
      <c r="S92" s="12"/>
    </row>
    <row r="93" spans="1:39" x14ac:dyDescent="0.35">
      <c r="S93" s="12"/>
    </row>
    <row r="94" spans="1:39" x14ac:dyDescent="0.35">
      <c r="S94" s="12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737-9E75-4D92-BE13-2C2BEC2AD9B9}">
  <sheetPr>
    <pageSetUpPr fitToPage="1"/>
  </sheetPr>
  <dimension ref="C1:AC85"/>
  <sheetViews>
    <sheetView showGridLines="0" showRowColHeaders="0" tabSelected="1" zoomScale="65" zoomScaleNormal="65" workbookViewId="0">
      <selection activeCell="T65" sqref="T65"/>
    </sheetView>
  </sheetViews>
  <sheetFormatPr defaultColWidth="8.7265625" defaultRowHeight="14.5" x14ac:dyDescent="0.35"/>
  <cols>
    <col min="1" max="3" width="2.08984375" style="1" customWidth="1"/>
    <col min="4" max="4" width="2.26953125" style="1" customWidth="1"/>
    <col min="5" max="7" width="11.08984375" style="1" customWidth="1"/>
    <col min="8" max="8" width="2.08984375" style="1" customWidth="1"/>
    <col min="9" max="11" width="11.08984375" style="1" customWidth="1"/>
    <col min="12" max="12" width="2.08984375" style="1" customWidth="1"/>
    <col min="13" max="15" width="11.08984375" style="1" customWidth="1"/>
    <col min="16" max="16" width="1.81640625" style="1" customWidth="1"/>
    <col min="17" max="17" width="3.08984375" style="2" customWidth="1"/>
    <col min="18" max="18" width="12.1796875" style="2" customWidth="1"/>
    <col min="19" max="19" width="8.7265625" style="2"/>
    <col min="20" max="20" width="42.6328125" style="2" customWidth="1"/>
    <col min="21" max="21" width="17.26953125" style="2" customWidth="1"/>
    <col min="22" max="22" width="14.90625" style="2" customWidth="1"/>
    <col min="23" max="29" width="8.7265625" style="2"/>
    <col min="30" max="16384" width="8.7265625" style="1"/>
  </cols>
  <sheetData>
    <row r="1" spans="3:24" ht="13" customHeight="1" thickBot="1" x14ac:dyDescent="0.4">
      <c r="T1" s="2" t="s">
        <v>79</v>
      </c>
    </row>
    <row r="2" spans="3:24" ht="13" customHeight="1" thickTop="1" x14ac:dyDescent="0.3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24" ht="28.5" x14ac:dyDescent="0.35">
      <c r="C3" s="53"/>
      <c r="D3" s="77" t="str" cm="1">
        <f t="array" ref="D3">CONCATENATE("EGM Gambling in ",INDEX(Data!B5:B84,I4))</f>
        <v xml:space="preserve">EGM Gambling in Casey 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4"/>
      <c r="R3" s="2" t="s">
        <v>80</v>
      </c>
    </row>
    <row r="4" spans="3:24" ht="18.5" x14ac:dyDescent="0.35">
      <c r="C4" s="53"/>
      <c r="E4"/>
      <c r="F4"/>
      <c r="G4"/>
      <c r="I4" s="45">
        <v>14</v>
      </c>
      <c r="K4" s="78"/>
      <c r="L4" s="78"/>
      <c r="M4" s="78"/>
      <c r="N4" s="78"/>
      <c r="O4" s="78"/>
      <c r="Q4" s="55"/>
      <c r="R4" s="2" t="s">
        <v>81</v>
      </c>
      <c r="U4" s="3"/>
      <c r="V4" s="3"/>
    </row>
    <row r="5" spans="3:24" ht="31" x14ac:dyDescent="0.55000000000000004">
      <c r="C5" s="53"/>
      <c r="E5" s="63"/>
      <c r="I5" s="33" t="s">
        <v>99</v>
      </c>
      <c r="J5" s="29"/>
      <c r="K5" s="29"/>
      <c r="L5" s="29"/>
      <c r="M5" s="5"/>
      <c r="N5" s="29"/>
      <c r="O5" s="29"/>
      <c r="Q5" s="55"/>
      <c r="R5" s="2" t="s">
        <v>82</v>
      </c>
      <c r="U5" s="2" t="str" cm="1">
        <f t="array" ref="U5">INDEX(Data!B5:B84,Front!I4)</f>
        <v xml:space="preserve">Casey </v>
      </c>
      <c r="V5" s="2" t="s">
        <v>1</v>
      </c>
    </row>
    <row r="6" spans="3:24" ht="13.5" customHeight="1" x14ac:dyDescent="0.35">
      <c r="C6" s="53"/>
      <c r="E6" s="34"/>
      <c r="F6" s="34"/>
      <c r="G6" s="34"/>
      <c r="J6" s="35"/>
      <c r="K6" s="35"/>
      <c r="M6" s="36"/>
      <c r="N6" s="37"/>
      <c r="Q6" s="55"/>
    </row>
    <row r="7" spans="3:24" ht="13.5" customHeight="1" x14ac:dyDescent="0.4">
      <c r="C7" s="53"/>
      <c r="E7" s="34"/>
      <c r="F7" s="34"/>
      <c r="G7" s="34"/>
      <c r="I7" s="59" t="s">
        <v>209</v>
      </c>
      <c r="J7" s="35"/>
      <c r="K7" s="35"/>
      <c r="M7" s="60" t="str">
        <f>CONCATENATE("Ranking ",U5,)</f>
        <v xml:space="preserve">Ranking Casey </v>
      </c>
      <c r="Q7" s="55"/>
      <c r="S7" s="2">
        <v>1</v>
      </c>
      <c r="T7" s="46" t="s">
        <v>83</v>
      </c>
      <c r="U7" s="47">
        <f>VLOOKUP($I$4,Data!$A$5:$Q$84,2+Front!S7)</f>
        <v>13</v>
      </c>
      <c r="V7" s="3"/>
      <c r="W7" s="2">
        <v>1</v>
      </c>
      <c r="X7" s="2" t="s">
        <v>103</v>
      </c>
    </row>
    <row r="8" spans="3:24" ht="13.5" customHeight="1" x14ac:dyDescent="0.35">
      <c r="C8" s="53"/>
      <c r="E8" s="38"/>
      <c r="F8" s="38"/>
      <c r="G8" s="38"/>
      <c r="I8" s="73">
        <f>U7</f>
        <v>13</v>
      </c>
      <c r="J8" s="79"/>
      <c r="K8" s="35"/>
      <c r="M8" s="73" t="str">
        <f>V8</f>
        <v>10th</v>
      </c>
      <c r="N8" s="73"/>
      <c r="O8" s="73"/>
      <c r="Q8" s="55"/>
      <c r="S8" s="2">
        <v>2</v>
      </c>
      <c r="T8" s="46" t="s">
        <v>84</v>
      </c>
      <c r="U8" s="47">
        <f>VLOOKUP($I$4,Data!$A$5:$Q$84,2+Front!S8)</f>
        <v>10</v>
      </c>
      <c r="V8" s="2" t="str">
        <f>VLOOKUP(U8,W7:X85,2)</f>
        <v>10th</v>
      </c>
      <c r="W8" s="2">
        <v>2</v>
      </c>
      <c r="X8" s="2" t="s">
        <v>104</v>
      </c>
    </row>
    <row r="9" spans="3:24" ht="13.5" customHeight="1" x14ac:dyDescent="0.35">
      <c r="C9" s="53"/>
      <c r="E9" s="38"/>
      <c r="F9" s="38"/>
      <c r="G9" s="38"/>
      <c r="I9" s="79"/>
      <c r="J9" s="79"/>
      <c r="M9" s="73"/>
      <c r="N9" s="73"/>
      <c r="O9" s="73"/>
      <c r="Q9" s="55"/>
      <c r="T9" s="46"/>
      <c r="U9" s="47"/>
      <c r="W9" s="2">
        <v>3</v>
      </c>
      <c r="X9" s="2" t="s">
        <v>105</v>
      </c>
    </row>
    <row r="10" spans="3:24" ht="13.5" customHeight="1" x14ac:dyDescent="0.35">
      <c r="C10" s="53"/>
      <c r="E10" s="38"/>
      <c r="F10" s="38"/>
      <c r="G10" s="38"/>
      <c r="I10" s="79"/>
      <c r="J10" s="79"/>
      <c r="M10" s="73"/>
      <c r="N10" s="73"/>
      <c r="O10" s="73"/>
      <c r="Q10" s="55"/>
      <c r="S10" s="2">
        <v>4</v>
      </c>
      <c r="T10" s="46" t="s">
        <v>85</v>
      </c>
      <c r="U10" s="47">
        <f>VLOOKUP($I$4,Data!$A$5:$Q$84,2+Front!S10)</f>
        <v>913</v>
      </c>
      <c r="V10" s="3"/>
      <c r="W10" s="2">
        <v>4</v>
      </c>
      <c r="X10" s="2" t="s">
        <v>106</v>
      </c>
    </row>
    <row r="11" spans="3:24" ht="13.5" customHeight="1" x14ac:dyDescent="0.35">
      <c r="C11" s="53"/>
      <c r="E11" s="38"/>
      <c r="F11" s="38"/>
      <c r="G11" s="38"/>
      <c r="I11" s="79"/>
      <c r="J11" s="79"/>
      <c r="M11" s="73"/>
      <c r="N11" s="73"/>
      <c r="O11" s="73"/>
      <c r="Q11" s="55"/>
      <c r="S11" s="2">
        <v>5</v>
      </c>
      <c r="T11" s="46" t="s">
        <v>86</v>
      </c>
      <c r="U11" s="47">
        <f>VLOOKUP($I$4,Data!$A$5:$Q$84,2+Front!S11)</f>
        <v>7</v>
      </c>
      <c r="V11" s="2" t="str">
        <f>VLOOKUP(U11,W7:X85,2)</f>
        <v>7th</v>
      </c>
      <c r="W11" s="2">
        <v>5</v>
      </c>
      <c r="X11" s="2" t="s">
        <v>107</v>
      </c>
    </row>
    <row r="12" spans="3:24" ht="13.5" customHeight="1" x14ac:dyDescent="0.4">
      <c r="C12" s="53"/>
      <c r="I12" s="64" t="str">
        <f>CONCATENATE("EGM gambling venues in ",U5)</f>
        <v xml:space="preserve">EGM gambling venues in Casey </v>
      </c>
      <c r="J12" s="64"/>
      <c r="K12" s="64"/>
      <c r="M12" s="59" t="s">
        <v>181</v>
      </c>
      <c r="Q12" s="55"/>
      <c r="S12" s="2">
        <v>6</v>
      </c>
      <c r="T12" s="46" t="s">
        <v>87</v>
      </c>
      <c r="U12" s="3">
        <f>VLOOKUP($I$4,Data!$A$5:$Q$84,2+Front!S12)</f>
        <v>3.224063991838825</v>
      </c>
      <c r="W12" s="2">
        <v>6</v>
      </c>
      <c r="X12" s="2" t="s">
        <v>108</v>
      </c>
    </row>
    <row r="13" spans="3:24" ht="13.5" customHeight="1" x14ac:dyDescent="0.35">
      <c r="C13" s="53"/>
      <c r="I13" s="64"/>
      <c r="J13" s="64"/>
      <c r="K13" s="64"/>
      <c r="Q13" s="55"/>
      <c r="S13" s="2">
        <v>7</v>
      </c>
      <c r="T13" s="46" t="s">
        <v>88</v>
      </c>
      <c r="U13" s="47">
        <f>VLOOKUP($I$4,Data!$A$5:$Q$84,2+Front!S13)</f>
        <v>60</v>
      </c>
      <c r="V13" s="2" t="str">
        <f>VLOOKUP(U13,W7:X85,2)</f>
        <v>60th</v>
      </c>
      <c r="W13" s="2">
        <v>7</v>
      </c>
      <c r="X13" s="2" t="s">
        <v>109</v>
      </c>
    </row>
    <row r="14" spans="3:24" ht="13.5" customHeight="1" x14ac:dyDescent="0.35">
      <c r="C14" s="53"/>
      <c r="I14" s="64"/>
      <c r="J14" s="64"/>
      <c r="K14" s="64"/>
      <c r="Q14" s="55"/>
      <c r="U14" s="3"/>
      <c r="W14" s="2">
        <v>8</v>
      </c>
      <c r="X14" s="2" t="s">
        <v>110</v>
      </c>
    </row>
    <row r="15" spans="3:24" ht="13.5" customHeight="1" x14ac:dyDescent="0.35">
      <c r="C15" s="53"/>
      <c r="Q15" s="55"/>
      <c r="S15" s="2">
        <v>9</v>
      </c>
      <c r="T15" s="46" t="s">
        <v>89</v>
      </c>
      <c r="U15" s="3">
        <f>VLOOKUP($I$4,Data!$A$5:$Q$84,2+Front!S15)</f>
        <v>158.43528913</v>
      </c>
      <c r="W15" s="2">
        <v>9</v>
      </c>
      <c r="X15" s="2" t="s">
        <v>111</v>
      </c>
    </row>
    <row r="16" spans="3:24" ht="13.5" customHeight="1" x14ac:dyDescent="0.35">
      <c r="C16" s="53"/>
      <c r="K16" s="32"/>
      <c r="Q16" s="55"/>
      <c r="S16" s="2">
        <v>10</v>
      </c>
      <c r="T16" s="46" t="s">
        <v>90</v>
      </c>
      <c r="U16" s="47">
        <f>VLOOKUP($I$4,Data!$A$5:$Q$84,2+Front!S16)</f>
        <v>2</v>
      </c>
      <c r="V16" s="3" t="str">
        <f>VLOOKUP(U16,W7:X85,2)</f>
        <v>2nd</v>
      </c>
      <c r="W16" s="2">
        <v>10</v>
      </c>
      <c r="X16" s="2" t="s">
        <v>112</v>
      </c>
    </row>
    <row r="17" spans="3:24" ht="13.5" customHeight="1" x14ac:dyDescent="0.35">
      <c r="C17" s="53"/>
      <c r="K17" s="32"/>
      <c r="Q17" s="55"/>
      <c r="S17" s="2">
        <v>11</v>
      </c>
      <c r="T17" s="46" t="s">
        <v>91</v>
      </c>
      <c r="U17" s="47">
        <f>VLOOKUP($I$4,Data!$A$5:$Q$84,2+Front!S17)</f>
        <v>559.48029651764091</v>
      </c>
      <c r="V17" s="48">
        <v>575</v>
      </c>
      <c r="W17" s="2">
        <v>11</v>
      </c>
      <c r="X17" s="2" t="s">
        <v>113</v>
      </c>
    </row>
    <row r="18" spans="3:24" ht="13.5" customHeight="1" x14ac:dyDescent="0.35">
      <c r="C18" s="53"/>
      <c r="K18" s="32"/>
      <c r="Q18" s="55"/>
      <c r="S18" s="2">
        <v>12</v>
      </c>
      <c r="T18" s="46" t="s">
        <v>92</v>
      </c>
      <c r="U18" s="47">
        <f>VLOOKUP($I$4,Data!$A$5:$Q$84,2+Front!S18)</f>
        <v>34</v>
      </c>
      <c r="W18" s="2">
        <v>12</v>
      </c>
      <c r="X18" s="2" t="s">
        <v>114</v>
      </c>
    </row>
    <row r="19" spans="3:24" ht="13.5" customHeight="1" x14ac:dyDescent="0.35">
      <c r="C19" s="53"/>
      <c r="K19" s="32"/>
      <c r="Q19" s="55"/>
      <c r="S19" s="2">
        <v>13</v>
      </c>
      <c r="T19" s="46" t="s">
        <v>96</v>
      </c>
      <c r="U19" s="47">
        <f>VLOOKUP($I$4,Data!$A$5:$Q$84,2+Front!S19)</f>
        <v>434069.2852876712</v>
      </c>
      <c r="W19" s="2">
        <v>13</v>
      </c>
      <c r="X19" s="2" t="s">
        <v>115</v>
      </c>
    </row>
    <row r="20" spans="3:24" ht="21" customHeight="1" x14ac:dyDescent="0.55000000000000004">
      <c r="C20" s="53"/>
      <c r="E20" s="28" t="s">
        <v>100</v>
      </c>
      <c r="F20" s="29"/>
      <c r="G20" s="29"/>
      <c r="H20" s="29"/>
      <c r="I20" s="29"/>
      <c r="J20" s="29"/>
      <c r="K20" s="29"/>
      <c r="L20" s="29"/>
      <c r="M20" s="30"/>
      <c r="N20" s="30"/>
      <c r="O20" s="30"/>
      <c r="Q20" s="55"/>
      <c r="S20" s="2">
        <v>14</v>
      </c>
      <c r="T20" s="46" t="s">
        <v>97</v>
      </c>
      <c r="U20" s="47">
        <f>VLOOKUP($I$4,Data!$A$5:$Q$84,2+Front!S20)</f>
        <v>52988.391013377928</v>
      </c>
      <c r="W20" s="2">
        <v>14</v>
      </c>
      <c r="X20" s="2" t="s">
        <v>116</v>
      </c>
    </row>
    <row r="21" spans="3:24" ht="13.5" customHeight="1" x14ac:dyDescent="0.35">
      <c r="C21" s="53"/>
      <c r="E21" s="32"/>
      <c r="F21" s="32"/>
      <c r="G21" s="32"/>
      <c r="I21" s="40"/>
      <c r="J21" s="41"/>
      <c r="K21" s="41"/>
      <c r="M21" s="42"/>
      <c r="N21" s="42"/>
      <c r="O21" s="37"/>
      <c r="Q21" s="55"/>
      <c r="S21" s="2">
        <v>15</v>
      </c>
      <c r="T21" s="2" t="s">
        <v>98</v>
      </c>
      <c r="U21" s="3">
        <f>VLOOKUP($I$4,Data!$A$5:$Q$84,2+Front!S21)</f>
        <v>5.4048728103463564</v>
      </c>
      <c r="W21" s="2">
        <v>15</v>
      </c>
      <c r="X21" s="2" t="s">
        <v>117</v>
      </c>
    </row>
    <row r="22" spans="3:24" ht="13.5" customHeight="1" x14ac:dyDescent="0.4">
      <c r="C22" s="53"/>
      <c r="F22" s="32"/>
      <c r="G22" s="32"/>
      <c r="I22" s="59" t="s">
        <v>178</v>
      </c>
      <c r="J22" s="32"/>
      <c r="K22" s="32"/>
      <c r="L22" s="32"/>
      <c r="Q22" s="55"/>
      <c r="U22" s="3"/>
      <c r="W22" s="2">
        <v>16</v>
      </c>
      <c r="X22" s="2" t="s">
        <v>118</v>
      </c>
    </row>
    <row r="23" spans="3:24" ht="13.5" customHeight="1" x14ac:dyDescent="0.35">
      <c r="C23" s="53"/>
      <c r="E23" s="61" t="s">
        <v>176</v>
      </c>
      <c r="F23" s="32"/>
      <c r="G23" s="32"/>
      <c r="I23" s="66">
        <f>U12</f>
        <v>3.224063991838825</v>
      </c>
      <c r="J23" s="66"/>
      <c r="Q23" s="55"/>
      <c r="U23" s="3"/>
      <c r="W23" s="2">
        <v>17</v>
      </c>
      <c r="X23" s="2" t="s">
        <v>119</v>
      </c>
    </row>
    <row r="24" spans="3:24" ht="13.5" customHeight="1" x14ac:dyDescent="0.35">
      <c r="C24" s="53"/>
      <c r="E24" s="73">
        <f>U10</f>
        <v>913</v>
      </c>
      <c r="F24" s="73"/>
      <c r="G24" s="32"/>
      <c r="I24" s="66"/>
      <c r="J24" s="66"/>
      <c r="Q24" s="55"/>
      <c r="U24" s="3" t="str">
        <f>U5</f>
        <v xml:space="preserve">Casey </v>
      </c>
      <c r="V24" s="4" t="str">
        <f>V5</f>
        <v>Victoria</v>
      </c>
      <c r="W24" s="2">
        <v>18</v>
      </c>
      <c r="X24" s="2" t="s">
        <v>120</v>
      </c>
    </row>
    <row r="25" spans="3:24" ht="13.5" customHeight="1" x14ac:dyDescent="0.35">
      <c r="C25" s="53"/>
      <c r="E25" s="73"/>
      <c r="F25" s="73"/>
      <c r="I25" s="66"/>
      <c r="J25" s="66"/>
      <c r="Q25" s="55"/>
      <c r="U25" s="49">
        <f>U17</f>
        <v>559.48029651764091</v>
      </c>
      <c r="V25" s="4">
        <f>V17</f>
        <v>575</v>
      </c>
      <c r="W25" s="2">
        <v>19</v>
      </c>
      <c r="X25" s="2" t="s">
        <v>121</v>
      </c>
    </row>
    <row r="26" spans="3:24" ht="13.5" customHeight="1" x14ac:dyDescent="0.35">
      <c r="C26" s="53"/>
      <c r="E26" s="73"/>
      <c r="F26" s="73"/>
      <c r="I26" s="66"/>
      <c r="J26" s="66"/>
      <c r="Q26" s="55"/>
      <c r="U26" s="3"/>
      <c r="W26" s="2">
        <v>20</v>
      </c>
      <c r="X26" s="2" t="s">
        <v>122</v>
      </c>
    </row>
    <row r="27" spans="3:24" ht="13.5" customHeight="1" x14ac:dyDescent="0.4">
      <c r="C27" s="53"/>
      <c r="E27" s="84" t="str">
        <f>CONCATENATE("EGMs in ",U5,", ranking it ")</f>
        <v xml:space="preserve">EGMs in Casey , ranking it </v>
      </c>
      <c r="F27" s="84"/>
      <c r="I27" s="59" t="s">
        <v>179</v>
      </c>
      <c r="J27" s="32"/>
      <c r="K27" s="32"/>
      <c r="Q27" s="55"/>
      <c r="U27" s="3"/>
      <c r="W27" s="2">
        <v>21</v>
      </c>
      <c r="X27" s="2" t="s">
        <v>169</v>
      </c>
    </row>
    <row r="28" spans="3:24" ht="13.5" customHeight="1" x14ac:dyDescent="0.35">
      <c r="C28" s="53"/>
      <c r="E28" s="84"/>
      <c r="F28" s="84"/>
      <c r="G28" s="43"/>
      <c r="M28" s="42" t="s">
        <v>182</v>
      </c>
      <c r="N28" s="42"/>
      <c r="O28" s="37"/>
      <c r="Q28" s="55"/>
      <c r="W28" s="2">
        <v>22</v>
      </c>
      <c r="X28" s="2" t="s">
        <v>123</v>
      </c>
    </row>
    <row r="29" spans="3:24" ht="13.5" customHeight="1" x14ac:dyDescent="0.35">
      <c r="C29" s="53"/>
      <c r="E29" s="84"/>
      <c r="F29" s="84"/>
      <c r="G29" s="43"/>
      <c r="M29" s="66" t="str">
        <f>V13</f>
        <v>60th</v>
      </c>
      <c r="N29" s="66"/>
      <c r="O29" s="37"/>
      <c r="Q29" s="55"/>
      <c r="W29" s="2">
        <v>23</v>
      </c>
      <c r="X29" s="2" t="s">
        <v>184</v>
      </c>
    </row>
    <row r="30" spans="3:24" ht="13.5" customHeight="1" x14ac:dyDescent="0.35">
      <c r="C30" s="53"/>
      <c r="F30" s="65" t="str">
        <f>V11</f>
        <v>7th</v>
      </c>
      <c r="G30" s="43"/>
      <c r="M30" s="66"/>
      <c r="N30" s="66"/>
      <c r="O30" s="37"/>
      <c r="Q30" s="55"/>
      <c r="U30" s="3"/>
      <c r="W30" s="2">
        <v>24</v>
      </c>
      <c r="X30" s="2" t="s">
        <v>124</v>
      </c>
    </row>
    <row r="31" spans="3:24" ht="13.5" customHeight="1" x14ac:dyDescent="0.35">
      <c r="C31" s="53"/>
      <c r="F31" s="65"/>
      <c r="M31" s="66"/>
      <c r="N31" s="66"/>
      <c r="O31" s="37"/>
      <c r="Q31" s="55"/>
      <c r="W31" s="2">
        <v>25</v>
      </c>
      <c r="X31" s="2" t="s">
        <v>125</v>
      </c>
    </row>
    <row r="32" spans="3:24" ht="13.5" customHeight="1" x14ac:dyDescent="0.35">
      <c r="C32" s="53"/>
      <c r="F32" s="65"/>
      <c r="M32" s="66"/>
      <c r="N32" s="66"/>
      <c r="O32" s="37"/>
      <c r="Q32" s="55"/>
      <c r="U32" s="3"/>
      <c r="V32" s="3"/>
      <c r="W32" s="2">
        <v>26</v>
      </c>
      <c r="X32" s="2" t="s">
        <v>126</v>
      </c>
    </row>
    <row r="33" spans="3:25" ht="13.5" customHeight="1" x14ac:dyDescent="0.4">
      <c r="C33" s="53"/>
      <c r="F33" s="59" t="s">
        <v>177</v>
      </c>
      <c r="M33" s="59" t="s">
        <v>180</v>
      </c>
      <c r="N33" s="37"/>
      <c r="O33" s="37"/>
      <c r="Q33" s="55"/>
      <c r="W33" s="2">
        <v>27</v>
      </c>
      <c r="X33" s="2" t="s">
        <v>127</v>
      </c>
    </row>
    <row r="34" spans="3:25" ht="13.5" customHeight="1" x14ac:dyDescent="0.35">
      <c r="C34" s="53"/>
      <c r="M34" s="37"/>
      <c r="N34" s="37"/>
      <c r="O34" s="37"/>
      <c r="Q34" s="55"/>
      <c r="W34" s="2">
        <v>28</v>
      </c>
      <c r="X34" s="2" t="s">
        <v>128</v>
      </c>
    </row>
    <row r="35" spans="3:25" ht="21" customHeight="1" x14ac:dyDescent="0.55000000000000004">
      <c r="C35" s="53"/>
      <c r="E35" s="28" t="s">
        <v>101</v>
      </c>
      <c r="F35" s="29"/>
      <c r="G35" s="29"/>
      <c r="H35" s="29"/>
      <c r="I35" s="30" t="s">
        <v>190</v>
      </c>
      <c r="J35" s="29"/>
      <c r="K35" s="29"/>
      <c r="L35" s="29"/>
      <c r="M35" s="29"/>
      <c r="N35" s="29"/>
      <c r="O35" s="29"/>
      <c r="Q35" s="55"/>
      <c r="U35" s="3"/>
      <c r="V35" s="3"/>
      <c r="W35" s="2">
        <v>29</v>
      </c>
      <c r="X35" s="2" t="s">
        <v>129</v>
      </c>
    </row>
    <row r="36" spans="3:25" ht="13.5" customHeight="1" x14ac:dyDescent="0.35">
      <c r="C36" s="53"/>
      <c r="E36" s="69" t="str">
        <f>CONCATENATE("Losses to EGMs at venues in ",U5," in 2023/24, stood at")</f>
        <v>Losses to EGMs at venues in Casey  in 2023/24, stood at</v>
      </c>
      <c r="F36" s="69"/>
      <c r="G36" s="69"/>
      <c r="I36" s="70" t="str">
        <f>CONCATENATE("$",ROUND(U17,0))</f>
        <v>$559</v>
      </c>
      <c r="J36" s="70"/>
      <c r="K36" s="31" t="s">
        <v>191</v>
      </c>
      <c r="L36" s="37"/>
      <c r="M36" s="37"/>
      <c r="N36" s="37"/>
      <c r="O36" s="37"/>
      <c r="Q36" s="55"/>
      <c r="W36" s="2">
        <v>30</v>
      </c>
      <c r="X36" s="2" t="s">
        <v>130</v>
      </c>
      <c r="Y36" s="4"/>
    </row>
    <row r="37" spans="3:25" ht="13.5" customHeight="1" x14ac:dyDescent="0.4">
      <c r="C37" s="53"/>
      <c r="E37" s="69"/>
      <c r="F37" s="69"/>
      <c r="G37" s="69"/>
      <c r="I37" s="70"/>
      <c r="J37" s="70"/>
      <c r="K37" s="62" t="s">
        <v>210</v>
      </c>
      <c r="L37" s="37"/>
      <c r="M37" s="59" t="s">
        <v>192</v>
      </c>
      <c r="O37" s="39"/>
      <c r="Q37" s="55"/>
      <c r="W37" s="2">
        <v>31</v>
      </c>
      <c r="X37" s="2" t="s">
        <v>170</v>
      </c>
    </row>
    <row r="38" spans="3:25" ht="13.5" customHeight="1" x14ac:dyDescent="0.35">
      <c r="C38" s="53"/>
      <c r="E38" s="69"/>
      <c r="F38" s="69"/>
      <c r="G38" s="69"/>
      <c r="I38" s="70"/>
      <c r="J38" s="70"/>
      <c r="L38" s="37"/>
      <c r="M38" s="83" t="s">
        <v>196</v>
      </c>
      <c r="N38" s="82">
        <f>U19</f>
        <v>434069.2852876712</v>
      </c>
      <c r="O38" s="82"/>
      <c r="Q38" s="55"/>
      <c r="W38" s="2">
        <v>32</v>
      </c>
      <c r="X38" s="2" t="s">
        <v>131</v>
      </c>
    </row>
    <row r="39" spans="3:25" ht="13.5" customHeight="1" x14ac:dyDescent="0.35">
      <c r="C39" s="53"/>
      <c r="E39" s="67" t="str">
        <f>CONCATENATE("$",ROUND(U15,1))</f>
        <v>$158.4</v>
      </c>
      <c r="F39" s="67"/>
      <c r="G39" s="38"/>
      <c r="K39" s="38"/>
      <c r="L39" s="37"/>
      <c r="M39" s="83"/>
      <c r="N39" s="82"/>
      <c r="O39" s="82"/>
      <c r="Q39" s="55"/>
      <c r="W39" s="2">
        <v>33</v>
      </c>
      <c r="X39" s="2" t="s">
        <v>185</v>
      </c>
    </row>
    <row r="40" spans="3:25" ht="13.5" customHeight="1" x14ac:dyDescent="0.35">
      <c r="C40" s="53"/>
      <c r="E40" s="67"/>
      <c r="F40" s="67"/>
      <c r="G40" s="68" t="s">
        <v>183</v>
      </c>
      <c r="J40" s="38"/>
      <c r="K40" s="38"/>
      <c r="L40" s="37"/>
      <c r="M40" s="37"/>
      <c r="N40" s="39"/>
      <c r="O40" s="39"/>
      <c r="Q40" s="55"/>
      <c r="W40" s="2">
        <v>34</v>
      </c>
      <c r="X40" s="2" t="s">
        <v>132</v>
      </c>
    </row>
    <row r="41" spans="3:25" ht="13.5" customHeight="1" x14ac:dyDescent="0.35">
      <c r="C41" s="53"/>
      <c r="E41" s="67"/>
      <c r="F41" s="67"/>
      <c r="G41" s="68"/>
      <c r="K41" s="38"/>
      <c r="L41" s="37"/>
      <c r="M41" s="37"/>
      <c r="N41" s="37"/>
      <c r="O41" s="37"/>
      <c r="Q41" s="55"/>
      <c r="W41" s="2">
        <v>35</v>
      </c>
      <c r="X41" s="2" t="s">
        <v>133</v>
      </c>
    </row>
    <row r="42" spans="3:25" ht="13.5" customHeight="1" x14ac:dyDescent="0.35">
      <c r="C42" s="53"/>
      <c r="E42" s="67"/>
      <c r="F42" s="67"/>
      <c r="K42" s="37"/>
      <c r="L42" s="37"/>
      <c r="M42" s="37"/>
      <c r="N42" s="37"/>
      <c r="O42" s="37"/>
      <c r="Q42" s="55"/>
      <c r="W42" s="2">
        <v>36</v>
      </c>
      <c r="X42" s="2" t="s">
        <v>134</v>
      </c>
    </row>
    <row r="43" spans="3:25" ht="13.5" customHeight="1" x14ac:dyDescent="0.35">
      <c r="C43" s="53"/>
      <c r="E43" s="72" t="str">
        <f>CONCATENATE("ranking this municipality ",V16," in the State")</f>
        <v>ranking this municipality 2nd in the State</v>
      </c>
      <c r="F43" s="72"/>
      <c r="G43" s="72"/>
      <c r="K43" s="37"/>
      <c r="L43" s="37"/>
      <c r="M43" s="37"/>
      <c r="N43" s="37"/>
      <c r="O43" s="37"/>
      <c r="Q43" s="55"/>
      <c r="W43" s="2">
        <v>37</v>
      </c>
      <c r="X43" s="2" t="s">
        <v>135</v>
      </c>
    </row>
    <row r="44" spans="3:25" ht="13.5" customHeight="1" x14ac:dyDescent="0.35">
      <c r="C44" s="53"/>
      <c r="E44" s="72"/>
      <c r="F44" s="72"/>
      <c r="G44" s="72"/>
      <c r="K44" s="37"/>
      <c r="L44" s="37"/>
      <c r="M44" s="37"/>
      <c r="N44" s="37"/>
      <c r="O44" s="37"/>
      <c r="Q44" s="55"/>
      <c r="W44" s="2">
        <v>38</v>
      </c>
      <c r="X44" s="2" t="s">
        <v>136</v>
      </c>
    </row>
    <row r="45" spans="3:25" ht="13.5" customHeight="1" x14ac:dyDescent="0.35">
      <c r="C45" s="53"/>
      <c r="E45" s="72"/>
      <c r="F45" s="72"/>
      <c r="G45" s="72"/>
      <c r="K45" s="37"/>
      <c r="L45" s="37"/>
      <c r="M45" s="37"/>
      <c r="N45" s="37"/>
      <c r="O45" s="37"/>
      <c r="Q45" s="55"/>
      <c r="W45" s="2">
        <v>39</v>
      </c>
      <c r="X45" s="2" t="s">
        <v>137</v>
      </c>
    </row>
    <row r="46" spans="3:25" ht="13.5" customHeight="1" x14ac:dyDescent="0.35">
      <c r="C46" s="53"/>
      <c r="G46" s="71"/>
      <c r="K46" s="37"/>
      <c r="L46" s="37"/>
      <c r="M46" s="37"/>
      <c r="N46" s="37"/>
      <c r="O46" s="37"/>
      <c r="Q46" s="55"/>
      <c r="W46" s="2">
        <v>40</v>
      </c>
      <c r="X46" s="2" t="s">
        <v>138</v>
      </c>
    </row>
    <row r="47" spans="3:25" ht="13.5" customHeight="1" x14ac:dyDescent="0.35">
      <c r="C47" s="53"/>
      <c r="G47" s="71"/>
      <c r="I47" s="37"/>
      <c r="J47" s="37"/>
      <c r="K47" s="37"/>
      <c r="L47" s="37"/>
      <c r="M47" s="37"/>
      <c r="N47" s="37"/>
      <c r="O47" s="37"/>
      <c r="Q47" s="55"/>
      <c r="W47" s="2">
        <v>41</v>
      </c>
      <c r="X47" s="2" t="s">
        <v>171</v>
      </c>
    </row>
    <row r="48" spans="3:25" ht="13.5" customHeight="1" x14ac:dyDescent="0.35">
      <c r="C48" s="53"/>
      <c r="I48" s="37"/>
      <c r="J48" s="37"/>
      <c r="K48" s="37"/>
      <c r="L48" s="37"/>
      <c r="M48" s="37"/>
      <c r="N48" s="37"/>
      <c r="O48" s="37"/>
      <c r="Q48" s="55"/>
      <c r="W48" s="2">
        <v>42</v>
      </c>
      <c r="X48" s="2" t="s">
        <v>139</v>
      </c>
    </row>
    <row r="49" spans="3:24" ht="13.5" customHeight="1" x14ac:dyDescent="0.35">
      <c r="C49" s="53"/>
      <c r="I49" s="37"/>
      <c r="J49" s="37"/>
      <c r="K49" s="37"/>
      <c r="L49" s="37"/>
      <c r="M49" s="37"/>
      <c r="N49" s="37"/>
      <c r="O49" s="37"/>
      <c r="Q49" s="55"/>
      <c r="W49" s="2">
        <v>43</v>
      </c>
      <c r="X49" s="2" t="s">
        <v>186</v>
      </c>
    </row>
    <row r="50" spans="3:24" ht="23.5" x14ac:dyDescent="0.55000000000000004">
      <c r="C50" s="53"/>
      <c r="E50" s="28" t="s">
        <v>102</v>
      </c>
      <c r="F50" s="29"/>
      <c r="G50" s="29"/>
      <c r="I50" s="85" t="str">
        <f>CONCATENATE("Losses within ",U5," in 2023/24, were the equivalent to the cost of feeding ")</f>
        <v xml:space="preserve">Losses within Casey  in 2023/24, were the equivalent to the cost of feeding </v>
      </c>
      <c r="J50" s="85"/>
      <c r="K50" s="85"/>
      <c r="L50" s="29"/>
      <c r="M50" s="80" t="s">
        <v>195</v>
      </c>
      <c r="N50" s="80"/>
      <c r="O50" s="80"/>
      <c r="P50" s="37"/>
      <c r="Q50" s="55"/>
      <c r="W50" s="2">
        <v>44</v>
      </c>
      <c r="X50" s="2" t="s">
        <v>140</v>
      </c>
    </row>
    <row r="51" spans="3:24" ht="13.5" customHeight="1" x14ac:dyDescent="0.35">
      <c r="C51" s="53"/>
      <c r="E51" s="81" t="s">
        <v>198</v>
      </c>
      <c r="F51" s="81"/>
      <c r="G51" s="81"/>
      <c r="I51" s="86"/>
      <c r="J51" s="86"/>
      <c r="K51" s="86"/>
      <c r="M51" s="81"/>
      <c r="N51" s="81"/>
      <c r="O51" s="81"/>
      <c r="P51" s="37"/>
      <c r="Q51" s="55"/>
      <c r="W51" s="2">
        <v>45</v>
      </c>
      <c r="X51" s="2" t="s">
        <v>141</v>
      </c>
    </row>
    <row r="52" spans="3:24" ht="13.5" customHeight="1" x14ac:dyDescent="0.35">
      <c r="C52" s="53"/>
      <c r="E52" s="81"/>
      <c r="F52" s="81"/>
      <c r="G52" s="81"/>
      <c r="I52" s="86"/>
      <c r="J52" s="86"/>
      <c r="K52" s="86"/>
      <c r="M52" s="81"/>
      <c r="N52" s="81"/>
      <c r="O52" s="81"/>
      <c r="P52" s="37"/>
      <c r="Q52" s="55"/>
      <c r="W52" s="2">
        <v>46</v>
      </c>
      <c r="X52" s="2" t="s">
        <v>142</v>
      </c>
    </row>
    <row r="53" spans="3:24" ht="13.5" customHeight="1" x14ac:dyDescent="0.35">
      <c r="C53" s="53"/>
      <c r="E53" s="81"/>
      <c r="F53" s="81"/>
      <c r="G53" s="81"/>
      <c r="I53" s="86"/>
      <c r="J53" s="86"/>
      <c r="K53" s="86"/>
      <c r="M53" s="81"/>
      <c r="N53" s="81"/>
      <c r="O53" s="81"/>
      <c r="P53" s="37"/>
      <c r="Q53" s="55"/>
      <c r="W53" s="2">
        <v>47</v>
      </c>
      <c r="X53" s="2" t="s">
        <v>143</v>
      </c>
    </row>
    <row r="54" spans="3:24" ht="13.5" customHeight="1" x14ac:dyDescent="0.35">
      <c r="C54" s="53"/>
      <c r="E54" s="76" t="str">
        <f>CONCATENATE(ROUND(U21,1),"%")</f>
        <v>5.4%</v>
      </c>
      <c r="F54" s="76"/>
      <c r="G54" s="44"/>
      <c r="I54" s="74">
        <f>U20</f>
        <v>52988.391013377928</v>
      </c>
      <c r="J54" s="75"/>
      <c r="M54" s="81"/>
      <c r="N54" s="81"/>
      <c r="O54" s="81"/>
      <c r="P54" s="37"/>
      <c r="Q54" s="55"/>
      <c r="W54" s="2">
        <v>48</v>
      </c>
      <c r="X54" s="2" t="s">
        <v>144</v>
      </c>
    </row>
    <row r="55" spans="3:24" ht="13.5" customHeight="1" x14ac:dyDescent="0.35">
      <c r="C55" s="53"/>
      <c r="E55" s="76"/>
      <c r="F55" s="76"/>
      <c r="I55" s="75"/>
      <c r="J55" s="75"/>
      <c r="M55" s="81"/>
      <c r="N55" s="81"/>
      <c r="O55" s="81"/>
      <c r="P55" s="37"/>
      <c r="Q55" s="55"/>
      <c r="W55" s="2">
        <v>49</v>
      </c>
      <c r="X55" s="2" t="s">
        <v>145</v>
      </c>
    </row>
    <row r="56" spans="3:24" ht="13.5" customHeight="1" x14ac:dyDescent="0.35">
      <c r="C56" s="53"/>
      <c r="E56" s="76"/>
      <c r="F56" s="76"/>
      <c r="I56" s="75"/>
      <c r="J56" s="75"/>
      <c r="M56" s="81"/>
      <c r="N56" s="81"/>
      <c r="O56" s="81"/>
      <c r="P56" s="37"/>
      <c r="Q56" s="55"/>
      <c r="W56" s="2">
        <v>50</v>
      </c>
      <c r="X56" s="2" t="s">
        <v>146</v>
      </c>
    </row>
    <row r="57" spans="3:24" ht="13.5" customHeight="1" x14ac:dyDescent="0.35">
      <c r="C57" s="53"/>
      <c r="E57" s="76"/>
      <c r="F57" s="76"/>
      <c r="I57" s="75"/>
      <c r="J57" s="75"/>
      <c r="M57" s="81"/>
      <c r="N57" s="81"/>
      <c r="O57" s="81"/>
      <c r="P57" s="37"/>
      <c r="Q57" s="55"/>
      <c r="W57" s="2">
        <v>51</v>
      </c>
      <c r="X57" s="2" t="s">
        <v>172</v>
      </c>
    </row>
    <row r="58" spans="3:24" ht="13.5" customHeight="1" x14ac:dyDescent="0.4">
      <c r="C58" s="53"/>
      <c r="E58" s="64" t="s">
        <v>194</v>
      </c>
      <c r="F58" s="64"/>
      <c r="G58" s="64"/>
      <c r="I58" s="59" t="s">
        <v>193</v>
      </c>
      <c r="P58" s="37"/>
      <c r="Q58" s="55"/>
      <c r="W58" s="2">
        <v>52</v>
      </c>
      <c r="X58" s="2" t="s">
        <v>147</v>
      </c>
    </row>
    <row r="59" spans="3:24" ht="13.5" customHeight="1" x14ac:dyDescent="0.35">
      <c r="C59" s="53"/>
      <c r="E59" s="64"/>
      <c r="F59" s="64"/>
      <c r="G59" s="64"/>
      <c r="P59" s="37"/>
      <c r="Q59" s="55"/>
      <c r="W59" s="2">
        <v>53</v>
      </c>
      <c r="X59" s="2" t="s">
        <v>187</v>
      </c>
    </row>
    <row r="60" spans="3:24" ht="13.5" customHeight="1" x14ac:dyDescent="0.35">
      <c r="C60" s="53"/>
      <c r="E60" s="64"/>
      <c r="F60" s="64"/>
      <c r="G60" s="64"/>
      <c r="P60" s="37"/>
      <c r="Q60" s="55"/>
      <c r="W60" s="2">
        <v>54</v>
      </c>
      <c r="X60" s="2" t="s">
        <v>148</v>
      </c>
    </row>
    <row r="61" spans="3:24" ht="13.5" customHeight="1" x14ac:dyDescent="0.35">
      <c r="C61" s="53"/>
      <c r="P61" s="37"/>
      <c r="Q61" s="55"/>
      <c r="W61" s="2">
        <v>55</v>
      </c>
      <c r="X61" s="2" t="s">
        <v>149</v>
      </c>
    </row>
    <row r="62" spans="3:24" ht="13.5" customHeight="1" x14ac:dyDescent="0.35">
      <c r="C62" s="53"/>
      <c r="P62" s="37"/>
      <c r="Q62" s="55"/>
      <c r="W62" s="2">
        <v>56</v>
      </c>
      <c r="X62" s="2" t="s">
        <v>150</v>
      </c>
    </row>
    <row r="63" spans="3:24" ht="13.5" customHeight="1" x14ac:dyDescent="0.35">
      <c r="C63" s="53"/>
      <c r="M63" s="37"/>
      <c r="N63" s="37"/>
      <c r="O63" s="37"/>
      <c r="P63" s="37"/>
      <c r="Q63" s="55"/>
      <c r="W63" s="2">
        <v>57</v>
      </c>
      <c r="X63" s="2" t="s">
        <v>151</v>
      </c>
    </row>
    <row r="64" spans="3:24" ht="13.5" customHeight="1" x14ac:dyDescent="0.35">
      <c r="C64" s="53"/>
      <c r="M64" s="37"/>
      <c r="N64" s="37"/>
      <c r="O64" s="37"/>
      <c r="P64" s="37"/>
      <c r="Q64" s="55"/>
      <c r="W64" s="2">
        <v>58</v>
      </c>
      <c r="X64" s="2" t="s">
        <v>152</v>
      </c>
    </row>
    <row r="65" spans="3:24" x14ac:dyDescent="0.35">
      <c r="C65" s="53"/>
      <c r="Q65" s="55"/>
      <c r="W65" s="2">
        <v>59</v>
      </c>
      <c r="X65" s="2" t="s">
        <v>153</v>
      </c>
    </row>
    <row r="66" spans="3:24" x14ac:dyDescent="0.35">
      <c r="C66" s="53"/>
      <c r="Q66" s="55"/>
      <c r="W66" s="2">
        <v>60</v>
      </c>
      <c r="X66" s="2" t="s">
        <v>154</v>
      </c>
    </row>
    <row r="67" spans="3:24" ht="15" thickBot="1" x14ac:dyDescent="0.4"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W67" s="2">
        <v>61</v>
      </c>
      <c r="X67" s="2" t="s">
        <v>173</v>
      </c>
    </row>
    <row r="68" spans="3:24" ht="15" thickTop="1" x14ac:dyDescent="0.35">
      <c r="W68" s="2">
        <v>62</v>
      </c>
      <c r="X68" s="2" t="s">
        <v>155</v>
      </c>
    </row>
    <row r="69" spans="3:24" x14ac:dyDescent="0.35">
      <c r="W69" s="2">
        <v>63</v>
      </c>
      <c r="X69" s="2" t="s">
        <v>188</v>
      </c>
    </row>
    <row r="70" spans="3:24" x14ac:dyDescent="0.35">
      <c r="W70" s="2">
        <v>64</v>
      </c>
      <c r="X70" s="2" t="s">
        <v>156</v>
      </c>
    </row>
    <row r="71" spans="3:24" x14ac:dyDescent="0.35">
      <c r="W71" s="2">
        <v>65</v>
      </c>
      <c r="X71" s="2" t="s">
        <v>157</v>
      </c>
    </row>
    <row r="72" spans="3:24" x14ac:dyDescent="0.35">
      <c r="W72" s="2">
        <v>66</v>
      </c>
      <c r="X72" s="2" t="s">
        <v>158</v>
      </c>
    </row>
    <row r="73" spans="3:24" x14ac:dyDescent="0.35">
      <c r="W73" s="2">
        <v>67</v>
      </c>
      <c r="X73" s="2" t="s">
        <v>159</v>
      </c>
    </row>
    <row r="74" spans="3:24" x14ac:dyDescent="0.35">
      <c r="W74" s="2">
        <v>68</v>
      </c>
      <c r="X74" s="2" t="s">
        <v>160</v>
      </c>
    </row>
    <row r="75" spans="3:24" x14ac:dyDescent="0.35">
      <c r="W75" s="2">
        <v>69</v>
      </c>
      <c r="X75" s="2" t="s">
        <v>161</v>
      </c>
    </row>
    <row r="76" spans="3:24" x14ac:dyDescent="0.35">
      <c r="W76" s="2">
        <v>70</v>
      </c>
      <c r="X76" s="2" t="s">
        <v>162</v>
      </c>
    </row>
    <row r="77" spans="3:24" x14ac:dyDescent="0.35">
      <c r="W77" s="2">
        <v>71</v>
      </c>
      <c r="X77" s="2" t="s">
        <v>174</v>
      </c>
    </row>
    <row r="78" spans="3:24" x14ac:dyDescent="0.35">
      <c r="W78" s="2">
        <v>72</v>
      </c>
      <c r="X78" s="2" t="s">
        <v>163</v>
      </c>
    </row>
    <row r="79" spans="3:24" x14ac:dyDescent="0.35">
      <c r="W79" s="2">
        <v>73</v>
      </c>
      <c r="X79" s="2" t="s">
        <v>189</v>
      </c>
    </row>
    <row r="80" spans="3:24" x14ac:dyDescent="0.35">
      <c r="W80" s="2">
        <v>74</v>
      </c>
      <c r="X80" s="2" t="s">
        <v>164</v>
      </c>
    </row>
    <row r="81" spans="23:24" x14ac:dyDescent="0.35">
      <c r="W81" s="2">
        <v>75</v>
      </c>
      <c r="X81" s="2" t="s">
        <v>165</v>
      </c>
    </row>
    <row r="82" spans="23:24" x14ac:dyDescent="0.35">
      <c r="W82" s="2">
        <v>76</v>
      </c>
      <c r="X82" s="2" t="s">
        <v>166</v>
      </c>
    </row>
    <row r="83" spans="23:24" x14ac:dyDescent="0.35">
      <c r="W83" s="2">
        <v>77</v>
      </c>
      <c r="X83" s="2" t="s">
        <v>167</v>
      </c>
    </row>
    <row r="84" spans="23:24" x14ac:dyDescent="0.35">
      <c r="W84" s="2">
        <v>78</v>
      </c>
      <c r="X84" s="2" t="s">
        <v>168</v>
      </c>
    </row>
    <row r="85" spans="23:24" x14ac:dyDescent="0.35">
      <c r="W85" s="2">
        <v>79</v>
      </c>
      <c r="X85" s="2" t="s">
        <v>175</v>
      </c>
    </row>
  </sheetData>
  <sheetProtection sheet="1" objects="1" scenarios="1"/>
  <mergeCells count="24">
    <mergeCell ref="D3:P3"/>
    <mergeCell ref="K4:O4"/>
    <mergeCell ref="I8:J11"/>
    <mergeCell ref="M8:O11"/>
    <mergeCell ref="M50:O57"/>
    <mergeCell ref="I12:K14"/>
    <mergeCell ref="N38:O39"/>
    <mergeCell ref="M29:N32"/>
    <mergeCell ref="M38:M39"/>
    <mergeCell ref="E27:F29"/>
    <mergeCell ref="E51:G53"/>
    <mergeCell ref="I50:K53"/>
    <mergeCell ref="E58:G60"/>
    <mergeCell ref="F30:F32"/>
    <mergeCell ref="I23:J26"/>
    <mergeCell ref="E39:F42"/>
    <mergeCell ref="G40:G41"/>
    <mergeCell ref="E36:G38"/>
    <mergeCell ref="I36:J38"/>
    <mergeCell ref="G46:G47"/>
    <mergeCell ref="E43:G45"/>
    <mergeCell ref="E24:F26"/>
    <mergeCell ref="I54:J57"/>
    <mergeCell ref="E54:F57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9</xdr:col>
                    <xdr:colOff>19050</xdr:colOff>
                    <xdr:row>2</xdr:row>
                    <xdr:rowOff>342900</xdr:rowOff>
                  </from>
                  <to>
                    <xdr:col>10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A11192804</value>
    </field>
    <field name="Objective-Title">
      <value order="0">2024 Gambling - Infographic for each LGA 2023_24</value>
    </field>
    <field name="Objective-Description">
      <value order="0"/>
    </field>
    <field name="Objective-CreationStamp">
      <value order="0">2024-07-29T22:48:45Z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2024-07-29T22:49:28Z</value>
    </field>
    <field name="Objective-ModificationStamp">
      <value order="0">2024-10-02T05:49:52Z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2023-08-11T00:51:09Z</cp:lastPrinted>
  <dcterms:created xsi:type="dcterms:W3CDTF">2023-01-11T06:43:13Z</dcterms:created>
  <dcterms:modified xsi:type="dcterms:W3CDTF">2024-07-29T23:00:59Z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A11192804</vt:lpwstr>
  </property>
  <property fmtid="{D5CDD505-2E9C-101B-9397-08002B2CF9AE}" pid="4" name="Objective-Title">
    <vt:lpwstr>2024 Gambling - Infographic for each LGA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2024-07-29T22:48:45Z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2024-07-29T22:49:28Z</vt:filetime>
  </property>
  <property fmtid="{D5CDD505-2E9C-101B-9397-08002B2CF9AE}" pid="10" name="Objective-ModificationStamp">
    <vt:filetime>2024-10-02T05:49:52Z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