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63f3228a7274f8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D3E257F9-FF46-4D5C-BFD8-163AE3D7A801}" xr6:coauthVersionLast="47" xr6:coauthVersionMax="47" xr10:uidLastSave="{00000000-0000-0000-0000-000000000000}"/>
  <bookViews>
    <workbookView showHorizontalScroll="0" showSheetTabs="0" xWindow="-98" yWindow="-98" windowWidth="20715" windowHeight="13276" tabRatio="815" firstSheet="3" activeTab="3" xr2:uid="{00000000-000D-0000-FFFF-FFFF00000000}"/>
  </bookViews>
  <sheets>
    <sheet name="All" sheetId="10" state="hidden" r:id="rId1"/>
    <sheet name="Municipal Details" sheetId="12" state="hidden" r:id="rId2"/>
    <sheet name="Comparison" sheetId="11" state="hidden" r:id="rId3"/>
    <sheet name="Sheet1" sheetId="13" r:id="rId4"/>
    <sheet name="Comparison data" sheetId="14" state="hidden" r:id="rId5"/>
  </sheets>
  <definedNames>
    <definedName name="_xlnm.Print_Area" localSheetId="2">Comparison!$B$1:$I$85</definedName>
    <definedName name="_xlnm.Print_Area" localSheetId="1">'Municipal Details'!$C$1:$H$53</definedName>
    <definedName name="_xlnm.Print_Area" localSheetId="3">Sheet1!$B$1:$C$42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F53" i="12" l="1"/>
  <c r="D53" i="12"/>
  <c r="E37" i="13" s="1"/>
  <c r="H53" i="12" l="1"/>
  <c r="F37" i="13" s="1"/>
  <c r="F5" i="12" a="1"/>
  <c r="F5" i="12" s="1"/>
  <c r="D5" i="12" a="1"/>
  <c r="D5" i="12" s="1"/>
  <c r="H37" i="13" l="1"/>
  <c r="C6" i="13"/>
  <c r="D5" i="13"/>
  <c r="J5" i="12"/>
  <c r="C4" i="13"/>
  <c r="H5" i="12"/>
  <c r="AX85" i="10"/>
  <c r="AX84" i="10"/>
  <c r="AV85" i="10"/>
  <c r="AV84" i="10"/>
  <c r="AT85" i="10"/>
  <c r="AT84" i="10"/>
  <c r="AQ85" i="10"/>
  <c r="AP85" i="10"/>
  <c r="AQ84" i="10"/>
  <c r="AP84" i="10"/>
  <c r="AN85" i="10"/>
  <c r="AN84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CN83" i="10"/>
  <c r="CM83" i="10"/>
  <c r="CN82" i="10"/>
  <c r="CM82" i="10"/>
  <c r="CN81" i="10"/>
  <c r="CM81" i="10"/>
  <c r="CN80" i="10"/>
  <c r="CM80" i="10"/>
  <c r="CN79" i="10"/>
  <c r="CM79" i="10"/>
  <c r="CN78" i="10"/>
  <c r="CM78" i="10"/>
  <c r="CN77" i="10"/>
  <c r="CM77" i="10"/>
  <c r="CN76" i="10"/>
  <c r="CM76" i="10"/>
  <c r="CN75" i="10"/>
  <c r="CM75" i="10"/>
  <c r="CN74" i="10"/>
  <c r="CM74" i="10"/>
  <c r="CN73" i="10"/>
  <c r="CM73" i="10"/>
  <c r="CN72" i="10"/>
  <c r="CM72" i="10"/>
  <c r="CN71" i="10"/>
  <c r="CM71" i="10"/>
  <c r="CN70" i="10"/>
  <c r="CM70" i="10"/>
  <c r="CN69" i="10"/>
  <c r="CM69" i="10"/>
  <c r="CN68" i="10"/>
  <c r="CM68" i="10"/>
  <c r="CN67" i="10"/>
  <c r="CM67" i="10"/>
  <c r="CN66" i="10"/>
  <c r="CM66" i="10"/>
  <c r="CN65" i="10"/>
  <c r="CM65" i="10"/>
  <c r="CN64" i="10"/>
  <c r="CM64" i="10"/>
  <c r="CN63" i="10"/>
  <c r="CM63" i="10"/>
  <c r="CN62" i="10"/>
  <c r="CM62" i="10"/>
  <c r="CN61" i="10"/>
  <c r="CM61" i="10"/>
  <c r="CN60" i="10"/>
  <c r="CM60" i="10"/>
  <c r="CN59" i="10"/>
  <c r="CM59" i="10"/>
  <c r="CN58" i="10"/>
  <c r="CM58" i="10"/>
  <c r="CN57" i="10"/>
  <c r="CM57" i="10"/>
  <c r="CN56" i="10"/>
  <c r="CM56" i="10"/>
  <c r="CN55" i="10"/>
  <c r="CM55" i="10"/>
  <c r="CN54" i="10"/>
  <c r="CM54" i="10"/>
  <c r="CN53" i="10"/>
  <c r="CM53" i="10"/>
  <c r="CN52" i="10"/>
  <c r="CM52" i="10"/>
  <c r="CN51" i="10"/>
  <c r="CM51" i="10"/>
  <c r="CN50" i="10"/>
  <c r="CM50" i="10"/>
  <c r="CN49" i="10"/>
  <c r="CM49" i="10"/>
  <c r="CN48" i="10"/>
  <c r="CM48" i="10"/>
  <c r="CN47" i="10"/>
  <c r="CM47" i="10"/>
  <c r="CN46" i="10"/>
  <c r="CM46" i="10"/>
  <c r="CN45" i="10"/>
  <c r="CM45" i="10"/>
  <c r="CN44" i="10"/>
  <c r="CM44" i="10"/>
  <c r="CN43" i="10"/>
  <c r="CM43" i="10"/>
  <c r="CN42" i="10"/>
  <c r="CM42" i="10"/>
  <c r="CN41" i="10"/>
  <c r="CM41" i="10"/>
  <c r="CN40" i="10"/>
  <c r="CM40" i="10"/>
  <c r="CN39" i="10"/>
  <c r="CM39" i="10"/>
  <c r="CN38" i="10"/>
  <c r="CM38" i="10"/>
  <c r="CN37" i="10"/>
  <c r="CM37" i="10"/>
  <c r="CN36" i="10"/>
  <c r="CM36" i="10"/>
  <c r="CN35" i="10"/>
  <c r="CM35" i="10"/>
  <c r="CN34" i="10"/>
  <c r="CM34" i="10"/>
  <c r="CN33" i="10"/>
  <c r="CM33" i="10"/>
  <c r="CN32" i="10"/>
  <c r="CM32" i="10"/>
  <c r="CN31" i="10"/>
  <c r="CM31" i="10"/>
  <c r="CN30" i="10"/>
  <c r="CM30" i="10"/>
  <c r="CN29" i="10"/>
  <c r="CM29" i="10"/>
  <c r="CN28" i="10"/>
  <c r="CM28" i="10"/>
  <c r="CN27" i="10"/>
  <c r="CM27" i="10"/>
  <c r="CN26" i="10"/>
  <c r="CM26" i="10"/>
  <c r="CN25" i="10"/>
  <c r="CM25" i="10"/>
  <c r="CN24" i="10"/>
  <c r="CM24" i="10"/>
  <c r="CN23" i="10"/>
  <c r="CM23" i="10"/>
  <c r="CN22" i="10"/>
  <c r="CM22" i="10"/>
  <c r="CN21" i="10"/>
  <c r="CM21" i="10"/>
  <c r="CN20" i="10"/>
  <c r="CM20" i="10"/>
  <c r="CN19" i="10"/>
  <c r="CM19" i="10"/>
  <c r="CN18" i="10"/>
  <c r="CM18" i="10"/>
  <c r="CN17" i="10"/>
  <c r="CM17" i="10"/>
  <c r="CN16" i="10"/>
  <c r="CM16" i="10"/>
  <c r="CN15" i="10"/>
  <c r="CM15" i="10"/>
  <c r="CN14" i="10"/>
  <c r="CM14" i="10"/>
  <c r="CN13" i="10"/>
  <c r="CM13" i="10"/>
  <c r="CN12" i="10"/>
  <c r="CM12" i="10"/>
  <c r="CN11" i="10"/>
  <c r="CM11" i="10"/>
  <c r="CN10" i="10"/>
  <c r="CM10" i="10"/>
  <c r="CN9" i="10"/>
  <c r="CM9" i="10"/>
  <c r="CN8" i="10"/>
  <c r="CM8" i="10"/>
  <c r="CN7" i="10"/>
  <c r="CM7" i="10"/>
  <c r="CN6" i="10"/>
  <c r="CM6" i="10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CO78" i="10" s="1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CO70" i="10" s="1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CO16" i="10" s="1"/>
  <c r="AR15" i="10"/>
  <c r="CO15" i="10" s="1"/>
  <c r="AR14" i="10"/>
  <c r="CO14" i="10" s="1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D40" i="12" l="1"/>
  <c r="J40" i="12" s="1"/>
  <c r="D7" i="12"/>
  <c r="E20" i="13" s="1"/>
  <c r="D22" i="12"/>
  <c r="J22" i="12" s="1"/>
  <c r="D14" i="12"/>
  <c r="J14" i="12" s="1"/>
  <c r="G40" i="13"/>
  <c r="BE85" i="10"/>
  <c r="BM85" i="10"/>
  <c r="G37" i="13"/>
  <c r="C37" i="13" s="1"/>
  <c r="G34" i="13"/>
  <c r="G31" i="13"/>
  <c r="G20" i="13"/>
  <c r="D32" i="12"/>
  <c r="J32" i="12" s="1"/>
  <c r="D24" i="12"/>
  <c r="J24" i="12" s="1"/>
  <c r="D16" i="12"/>
  <c r="J16" i="12" s="1"/>
  <c r="D8" i="12"/>
  <c r="J8" i="12" s="1"/>
  <c r="D37" i="12"/>
  <c r="J37" i="12" s="1"/>
  <c r="G9" i="13"/>
  <c r="BO84" i="10"/>
  <c r="BG84" i="10"/>
  <c r="CE85" i="10"/>
  <c r="BW85" i="10"/>
  <c r="D21" i="12"/>
  <c r="J21" i="12" s="1"/>
  <c r="D34" i="12"/>
  <c r="J34" i="12" s="1"/>
  <c r="D11" i="12"/>
  <c r="J11" i="12" s="1"/>
  <c r="D39" i="12"/>
  <c r="J39" i="12" s="1"/>
  <c r="D31" i="12"/>
  <c r="J31" i="12" s="1"/>
  <c r="D51" i="12"/>
  <c r="E40" i="13" s="1"/>
  <c r="D29" i="12"/>
  <c r="J29" i="12" s="1"/>
  <c r="D43" i="12"/>
  <c r="E34" i="13" s="1"/>
  <c r="D19" i="12"/>
  <c r="J19" i="12" s="1"/>
  <c r="BA85" i="10"/>
  <c r="F7" i="12" s="1"/>
  <c r="BK85" i="10"/>
  <c r="BC85" i="10"/>
  <c r="F9" i="12" s="1"/>
  <c r="CM84" i="10"/>
  <c r="CD84" i="10"/>
  <c r="BV84" i="10"/>
  <c r="D13" i="12"/>
  <c r="J13" i="12" s="1"/>
  <c r="D23" i="12"/>
  <c r="J23" i="12" s="1"/>
  <c r="D15" i="12"/>
  <c r="J15" i="12" s="1"/>
  <c r="D36" i="12"/>
  <c r="J36" i="12" s="1"/>
  <c r="D28" i="12"/>
  <c r="J28" i="12" s="1"/>
  <c r="D35" i="12"/>
  <c r="J35" i="12" s="1"/>
  <c r="D27" i="12"/>
  <c r="J27" i="12" s="1"/>
  <c r="D20" i="12"/>
  <c r="J20" i="12" s="1"/>
  <c r="D12" i="12"/>
  <c r="J12" i="12" s="1"/>
  <c r="D41" i="12"/>
  <c r="J41" i="12" s="1"/>
  <c r="D33" i="12"/>
  <c r="J33" i="12" s="1"/>
  <c r="D18" i="12"/>
  <c r="J18" i="12" s="1"/>
  <c r="D10" i="12"/>
  <c r="J10" i="12" s="1"/>
  <c r="D17" i="12"/>
  <c r="J17" i="12" s="1"/>
  <c r="D9" i="12"/>
  <c r="J9" i="12" s="1"/>
  <c r="D38" i="12"/>
  <c r="J38" i="12" s="1"/>
  <c r="D30" i="12"/>
  <c r="J30" i="12" s="1"/>
  <c r="D49" i="12"/>
  <c r="BA84" i="10"/>
  <c r="BL84" i="10"/>
  <c r="BD84" i="10"/>
  <c r="BY84" i="10"/>
  <c r="CG84" i="10"/>
  <c r="BY85" i="10"/>
  <c r="CG85" i="10"/>
  <c r="F39" i="12" s="1"/>
  <c r="BK84" i="10"/>
  <c r="BC84" i="10"/>
  <c r="BZ84" i="10"/>
  <c r="BZ85" i="10"/>
  <c r="BR84" i="10"/>
  <c r="BP85" i="10"/>
  <c r="F22" i="12" s="1"/>
  <c r="BH85" i="10"/>
  <c r="F14" i="12" s="1"/>
  <c r="BT85" i="10"/>
  <c r="BP84" i="10"/>
  <c r="BH84" i="10"/>
  <c r="BU84" i="10"/>
  <c r="BL85" i="10"/>
  <c r="F18" i="12" s="1"/>
  <c r="BD85" i="10"/>
  <c r="F10" i="12" s="1"/>
  <c r="BE84" i="10"/>
  <c r="BX84" i="10"/>
  <c r="BX85" i="10"/>
  <c r="CF85" i="10"/>
  <c r="CM85" i="10"/>
  <c r="F45" i="12" s="1"/>
  <c r="D75" i="11"/>
  <c r="E75" i="11" s="1"/>
  <c r="D27" i="11"/>
  <c r="E27" i="11" s="1"/>
  <c r="D51" i="11"/>
  <c r="E51" i="11" s="1"/>
  <c r="D35" i="11"/>
  <c r="E35" i="11" s="1"/>
  <c r="D83" i="11"/>
  <c r="E83" i="11" s="1"/>
  <c r="D11" i="11"/>
  <c r="E11" i="11" s="1"/>
  <c r="D59" i="11"/>
  <c r="E59" i="11" s="1"/>
  <c r="D19" i="11"/>
  <c r="E19" i="11" s="1"/>
  <c r="F17" i="12"/>
  <c r="D67" i="11"/>
  <c r="E67" i="11" s="1"/>
  <c r="D43" i="11"/>
  <c r="E43" i="11" s="1"/>
  <c r="D82" i="11"/>
  <c r="E82" i="11" s="1"/>
  <c r="D74" i="11"/>
  <c r="E74" i="11" s="1"/>
  <c r="D66" i="11"/>
  <c r="E66" i="11" s="1"/>
  <c r="D58" i="11"/>
  <c r="E58" i="11" s="1"/>
  <c r="D50" i="11"/>
  <c r="E50" i="11" s="1"/>
  <c r="D42" i="11"/>
  <c r="E42" i="11" s="1"/>
  <c r="D26" i="11"/>
  <c r="E26" i="11" s="1"/>
  <c r="D18" i="11"/>
  <c r="E18" i="11" s="1"/>
  <c r="D10" i="11"/>
  <c r="E10" i="11" s="1"/>
  <c r="BQ85" i="10"/>
  <c r="BI85" i="10"/>
  <c r="CA85" i="10"/>
  <c r="CI85" i="10"/>
  <c r="CQ85" i="10"/>
  <c r="D81" i="11"/>
  <c r="E81" i="11" s="1"/>
  <c r="D73" i="11"/>
  <c r="E73" i="11" s="1"/>
  <c r="D65" i="11"/>
  <c r="E65" i="11" s="1"/>
  <c r="D57" i="11"/>
  <c r="E57" i="11" s="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D80" i="11"/>
  <c r="E80" i="11" s="1"/>
  <c r="D72" i="11"/>
  <c r="E72" i="11" s="1"/>
  <c r="D64" i="11"/>
  <c r="E64" i="11" s="1"/>
  <c r="D56" i="11"/>
  <c r="E56" i="11" s="1"/>
  <c r="D48" i="11"/>
  <c r="E48" i="11" s="1"/>
  <c r="D40" i="11"/>
  <c r="E40" i="11" s="1"/>
  <c r="D32" i="11"/>
  <c r="E32" i="11" s="1"/>
  <c r="D24" i="11"/>
  <c r="E24" i="11" s="1"/>
  <c r="D16" i="11"/>
  <c r="E16" i="11" s="1"/>
  <c r="D87" i="11"/>
  <c r="E87" i="11" s="1"/>
  <c r="D79" i="11"/>
  <c r="E79" i="11" s="1"/>
  <c r="D71" i="11"/>
  <c r="E71" i="11" s="1"/>
  <c r="D55" i="11"/>
  <c r="E55" i="11" s="1"/>
  <c r="D47" i="11"/>
  <c r="E47" i="11" s="1"/>
  <c r="D39" i="11"/>
  <c r="E39" i="11" s="1"/>
  <c r="D31" i="11"/>
  <c r="E31" i="11" s="1"/>
  <c r="D23" i="11"/>
  <c r="E23" i="11" s="1"/>
  <c r="D15" i="11"/>
  <c r="E15" i="11" s="1"/>
  <c r="D86" i="11"/>
  <c r="E86" i="11" s="1"/>
  <c r="D78" i="11"/>
  <c r="E78" i="11" s="1"/>
  <c r="D70" i="11"/>
  <c r="E70" i="11" s="1"/>
  <c r="D62" i="11"/>
  <c r="E62" i="11" s="1"/>
  <c r="D54" i="11"/>
  <c r="E54" i="11" s="1"/>
  <c r="D46" i="11"/>
  <c r="E46" i="11" s="1"/>
  <c r="D38" i="11"/>
  <c r="E38" i="11" s="1"/>
  <c r="D30" i="11"/>
  <c r="E30" i="11" s="1"/>
  <c r="D22" i="11"/>
  <c r="E22" i="11" s="1"/>
  <c r="D14" i="11"/>
  <c r="E14" i="11" s="1"/>
  <c r="D85" i="11"/>
  <c r="E85" i="11" s="1"/>
  <c r="D77" i="11"/>
  <c r="E77" i="11" s="1"/>
  <c r="D69" i="11"/>
  <c r="E69" i="11" s="1"/>
  <c r="D61" i="11"/>
  <c r="E61" i="11" s="1"/>
  <c r="D53" i="11"/>
  <c r="E53" i="11" s="1"/>
  <c r="D45" i="11"/>
  <c r="E45" i="11" s="1"/>
  <c r="D37" i="11"/>
  <c r="E37" i="11" s="1"/>
  <c r="D29" i="11"/>
  <c r="E29" i="11" s="1"/>
  <c r="D21" i="11"/>
  <c r="E21" i="11" s="1"/>
  <c r="D13" i="11"/>
  <c r="E13" i="11" s="1"/>
  <c r="D84" i="11"/>
  <c r="E84" i="11" s="1"/>
  <c r="D76" i="11"/>
  <c r="E76" i="11" s="1"/>
  <c r="D68" i="11"/>
  <c r="E68" i="11" s="1"/>
  <c r="D60" i="11"/>
  <c r="E60" i="11" s="1"/>
  <c r="D52" i="11"/>
  <c r="E52" i="11" s="1"/>
  <c r="D44" i="11"/>
  <c r="E44" i="11" s="1"/>
  <c r="D36" i="11"/>
  <c r="E36" i="11" s="1"/>
  <c r="D28" i="11"/>
  <c r="E28" i="11" s="1"/>
  <c r="D20" i="11"/>
  <c r="E20" i="11" s="1"/>
  <c r="CN85" i="10"/>
  <c r="BR85" i="10"/>
  <c r="F24" i="12" s="1"/>
  <c r="BJ85" i="10"/>
  <c r="BB85" i="10"/>
  <c r="CH84" i="10"/>
  <c r="CH85" i="10"/>
  <c r="CQ84" i="10"/>
  <c r="CB85" i="10"/>
  <c r="BO85" i="10"/>
  <c r="F21" i="12" s="1"/>
  <c r="BG85" i="10"/>
  <c r="F13" i="12" s="1"/>
  <c r="CC84" i="10"/>
  <c r="BU85" i="10"/>
  <c r="F27" i="12" s="1"/>
  <c r="CC85" i="10"/>
  <c r="CK85" i="10"/>
  <c r="CS85" i="10"/>
  <c r="D26" i="12"/>
  <c r="D34" i="11"/>
  <c r="E34" i="11" s="1"/>
  <c r="D63" i="11"/>
  <c r="E63" i="11" s="1"/>
  <c r="BN85" i="10"/>
  <c r="BF85" i="10"/>
  <c r="BV85" i="10"/>
  <c r="F28" i="12" s="1"/>
  <c r="CD85" i="10"/>
  <c r="F36" i="12" s="1"/>
  <c r="BN84" i="10"/>
  <c r="BF84" i="10"/>
  <c r="BW84" i="10"/>
  <c r="CE84" i="10"/>
  <c r="BJ84" i="10"/>
  <c r="BB84" i="10"/>
  <c r="CA84" i="10"/>
  <c r="CI84" i="10"/>
  <c r="BM84" i="10"/>
  <c r="CF84" i="10"/>
  <c r="BQ84" i="10"/>
  <c r="BI84" i="10"/>
  <c r="BT84" i="10"/>
  <c r="CB84" i="10"/>
  <c r="CK84" i="10"/>
  <c r="CS84" i="10"/>
  <c r="D47" i="12"/>
  <c r="E31" i="13" s="1"/>
  <c r="D46" i="12"/>
  <c r="CN84" i="10"/>
  <c r="D45" i="12"/>
  <c r="AR84" i="10"/>
  <c r="CO8" i="10"/>
  <c r="D12" i="11" s="1"/>
  <c r="E12" i="11" s="1"/>
  <c r="AR85" i="10"/>
  <c r="CO85" i="10" s="1"/>
  <c r="J7" i="12" l="1"/>
  <c r="K19" i="12" s="1"/>
  <c r="H22" i="12"/>
  <c r="F19" i="12"/>
  <c r="H19" i="12" s="1"/>
  <c r="H14" i="12"/>
  <c r="H7" i="12"/>
  <c r="F20" i="13" s="1"/>
  <c r="H20" i="13" s="1"/>
  <c r="F11" i="12"/>
  <c r="H11" i="12" s="1"/>
  <c r="H24" i="12"/>
  <c r="F37" i="12"/>
  <c r="H37" i="12" s="1"/>
  <c r="H36" i="12"/>
  <c r="F29" i="12"/>
  <c r="H29" i="12" s="1"/>
  <c r="H39" i="12"/>
  <c r="H21" i="12"/>
  <c r="H13" i="12"/>
  <c r="H28" i="12"/>
  <c r="J26" i="12"/>
  <c r="K26" i="12" s="1"/>
  <c r="M26" i="12" s="1"/>
  <c r="E9" i="13"/>
  <c r="H27" i="12"/>
  <c r="H17" i="12"/>
  <c r="H9" i="12"/>
  <c r="H18" i="12"/>
  <c r="H10" i="12"/>
  <c r="F23" i="12"/>
  <c r="H23" i="12" s="1"/>
  <c r="F38" i="12"/>
  <c r="H38" i="12" s="1"/>
  <c r="F31" i="12"/>
  <c r="H31" i="12" s="1"/>
  <c r="F30" i="12"/>
  <c r="H30" i="12" s="1"/>
  <c r="F33" i="12"/>
  <c r="H33" i="12" s="1"/>
  <c r="D89" i="11"/>
  <c r="E89" i="11" s="1"/>
  <c r="F32" i="12"/>
  <c r="H32" i="12" s="1"/>
  <c r="F41" i="12"/>
  <c r="H41" i="12" s="1"/>
  <c r="F43" i="12"/>
  <c r="H43" i="12" s="1"/>
  <c r="F34" i="13" s="1"/>
  <c r="H34" i="13" s="1"/>
  <c r="F34" i="12"/>
  <c r="H34" i="12" s="1"/>
  <c r="F8" i="12"/>
  <c r="H8" i="12" s="1"/>
  <c r="F46" i="12"/>
  <c r="H46" i="12" s="1"/>
  <c r="F16" i="12"/>
  <c r="H16" i="12" s="1"/>
  <c r="F49" i="12"/>
  <c r="H49" i="12" s="1"/>
  <c r="F12" i="12"/>
  <c r="H12" i="12" s="1"/>
  <c r="H45" i="12"/>
  <c r="F20" i="12"/>
  <c r="H20" i="12" s="1"/>
  <c r="F15" i="12"/>
  <c r="H15" i="12" s="1"/>
  <c r="F51" i="12"/>
  <c r="H51" i="12" s="1"/>
  <c r="F40" i="13" s="1"/>
  <c r="H40" i="13" s="1"/>
  <c r="F35" i="12"/>
  <c r="H35" i="12" s="1"/>
  <c r="F40" i="12"/>
  <c r="H40" i="12" s="1"/>
  <c r="F26" i="12"/>
  <c r="H26" i="12" s="1"/>
  <c r="F9" i="13" s="1"/>
  <c r="H9" i="13" s="1"/>
  <c r="CO84" i="10"/>
  <c r="F47" i="12" s="1"/>
  <c r="H47" i="12" s="1"/>
  <c r="F31" i="13" s="1"/>
  <c r="H31" i="13" s="1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K10" i="12" l="1"/>
  <c r="K8" i="12"/>
  <c r="K24" i="12"/>
  <c r="K11" i="12"/>
  <c r="K15" i="12"/>
  <c r="K23" i="12"/>
  <c r="K14" i="12"/>
  <c r="K12" i="12"/>
  <c r="K21" i="12"/>
  <c r="K9" i="12"/>
  <c r="K22" i="12"/>
  <c r="K13" i="12"/>
  <c r="K17" i="12"/>
  <c r="K7" i="12"/>
  <c r="L7" i="12" s="1"/>
  <c r="K16" i="12"/>
  <c r="K18" i="12"/>
  <c r="K20" i="12"/>
  <c r="C31" i="13"/>
  <c r="C9" i="13"/>
  <c r="C40" i="13"/>
  <c r="C20" i="13"/>
  <c r="C34" i="13"/>
  <c r="K33" i="12"/>
  <c r="K38" i="12"/>
  <c r="K34" i="12"/>
  <c r="K28" i="12"/>
  <c r="K32" i="12"/>
  <c r="K35" i="12"/>
  <c r="K31" i="12"/>
  <c r="K36" i="12"/>
  <c r="K37" i="12"/>
  <c r="K30" i="12"/>
  <c r="K39" i="12"/>
  <c r="K41" i="12"/>
  <c r="K27" i="12"/>
  <c r="L27" i="12" s="1"/>
  <c r="K40" i="12"/>
  <c r="K29" i="12"/>
  <c r="D88" i="11"/>
  <c r="E88" i="11" s="1"/>
  <c r="F88" i="11" s="1"/>
  <c r="L26" i="12"/>
  <c r="G85" i="1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  <c r="M20" i="12" l="1"/>
  <c r="M8" i="12"/>
  <c r="L8" i="12"/>
  <c r="M11" i="12"/>
  <c r="L18" i="12"/>
  <c r="L12" i="12"/>
  <c r="M22" i="12"/>
  <c r="L21" i="12"/>
  <c r="L15" i="12"/>
  <c r="L22" i="12"/>
  <c r="M9" i="12"/>
  <c r="M16" i="12"/>
  <c r="L20" i="12"/>
  <c r="L13" i="12"/>
  <c r="M13" i="12"/>
  <c r="L23" i="12"/>
  <c r="L19" i="12"/>
  <c r="L24" i="12"/>
  <c r="L17" i="12"/>
  <c r="M24" i="12"/>
  <c r="M10" i="12"/>
  <c r="M19" i="12"/>
  <c r="M23" i="12"/>
  <c r="M18" i="12"/>
  <c r="L16" i="12"/>
  <c r="L14" i="12"/>
  <c r="M7" i="12"/>
  <c r="M21" i="12"/>
  <c r="M14" i="12"/>
  <c r="L10" i="12"/>
  <c r="M12" i="12"/>
  <c r="L9" i="12"/>
  <c r="M17" i="12"/>
  <c r="L11" i="12"/>
  <c r="M15" i="12"/>
  <c r="L30" i="12"/>
  <c r="M40" i="12"/>
  <c r="L41" i="12"/>
  <c r="L39" i="12"/>
  <c r="M41" i="12"/>
  <c r="M31" i="12"/>
  <c r="L33" i="12"/>
  <c r="L38" i="12"/>
  <c r="L36" i="12"/>
  <c r="M34" i="12"/>
  <c r="M38" i="12"/>
  <c r="M32" i="12"/>
  <c r="M29" i="12"/>
  <c r="M35" i="12"/>
  <c r="M37" i="12"/>
  <c r="M33" i="12"/>
  <c r="L32" i="12"/>
  <c r="M27" i="12"/>
  <c r="L28" i="12"/>
  <c r="M36" i="12"/>
  <c r="L40" i="12"/>
  <c r="M30" i="12"/>
  <c r="M39" i="12"/>
  <c r="L37" i="12"/>
  <c r="L34" i="12"/>
  <c r="M28" i="12"/>
  <c r="L31" i="12"/>
  <c r="L35" i="12"/>
  <c r="L29" i="12"/>
  <c r="F8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<sst xmlns="http://schemas.openxmlformats.org/spreadsheetml/2006/main" count="980" uniqueCount="297">
  <si>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</si>
  <si>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</si>
  <si>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</si>
  <si>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</si>
  <si>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</si>
  <si>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</si>
  <si>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</si>
  <si>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</si>
  <si>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</si>
  <si>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</si>
  <si>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</si>
  <si>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</si>
  <si>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</si>
  <si>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</si>
  <si>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</si>
  <si>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</si>
  <si>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</si>
  <si>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</si>
  <si>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</si>
  <si>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</si>
  <si>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</si>
  <si>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</si>
  <si>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</si>
  <si>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</si>
  <si>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</si>
  <si>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</si>
  <si>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</si>
  <si>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</si>
  <si>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</si>
  <si>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</si>
  <si>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</si>
  <si>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</si>
  <si>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</si>
  <si>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</si>
  <si>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</si>
  <si>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</si>
  <si>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</si>
  <si>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</si>
  <si>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</si>
  <si>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</si>
  <si>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</si>
  <si>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</si>
  <si>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</si>
  <si>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</si>
  <si>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</si>
  <si>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</si>
  <si>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</si>
  <si>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</si>
  <si>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</si>
  <si>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</si>
  <si>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</si>
  <si>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</si>
  <si>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</si>
  <si>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</si>
  <si>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</si>
  <si>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</si>
  <si>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</si>
  <si>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</si>
  <si>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</si>
  <si>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</si>
  <si>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</si>
  <si>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</si>
  <si>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</si>
  <si>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</si>
  <si>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</si>
  <si>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</si>
  <si>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</si>
  <si>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</si>
  <si>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</si>
  <si>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</si>
  <si>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</si>
  <si>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</si>
  <si>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</si>
  <si>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</si>
  <si>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</si>
  <si>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</si>
  <si>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</si>
  <si>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</si>
  <si>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</si>
  <si>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</si>
  <si>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</si>
  <si>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</si>
  <si>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</si>
  <si>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</si>
  <si>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</si>
  <si>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</si>
  <si>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</si>
  <si>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</si>
  <si>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</si>
  <si>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</si>
  <si>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</si>
  <si>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</si>
  <si>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</si>
  <si>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</si>
  <si>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</si>
  <si>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</si>
  <si>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</si>
  <si>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</si>
  <si>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</si>
  <si>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</si>
  <si>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</si>
  <si>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</si>
  <si>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</si>
  <si>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</si>
  <si>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</si>
  <si>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</si>
  <si>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</si>
  <si>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</si>
  <si>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</si>
  <si>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</si>
  <si>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</si>
  <si>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</si>
  <si>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</si>
  <si>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</si>
  <si>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</si>
  <si>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</si>
  <si>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</si>
  <si>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</si>
  <si>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</si>
  <si>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</si>
  <si>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</si>
  <si>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</si>
  <si>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</si>
  <si>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</si>
  <si>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</si>
  <si>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</si>
  <si>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</si>
  <si>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</si>
  <si>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</si>
  <si>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</si>
  <si>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</si>
  <si>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</si>
  <si>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</si>
  <si>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</si>
  <si>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</si>
  <si>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</si>
  <si>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</si>
  <si>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</si>
  <si>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</si>
  <si>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</si>
  <si>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</si>
  <si>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</si>
  <si>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</si>
  <si>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</si>
  <si>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</si>
  <si>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</si>
  <si>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</si>
  <si>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</si>
  <si>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</si>
  <si>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</si>
  <si>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</si>
  <si>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</si>
  <si>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</si>
  <si>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</si>
  <si>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</si>
  <si>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</si>
  <si>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</si>
  <si>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</si>
  <si>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</si>
  <si>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</si>
  <si>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</si>
  <si>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</si>
  <si>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</si>
  <si>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</si>
  <si>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</si>
  <si>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</si>
  <si>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</si>
  <si>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</si>
  <si>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</si>
  <si>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</si>
  <si>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</si>
  <si>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</si>
  <si>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</si>
  <si>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</si>
  <si>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</si>
  <si>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</si>
  <si>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</si>
  <si>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</si>
  <si>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</si>
  <si>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</si>
  <si>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</si>
  <si>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</si>
  <si>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</si>
  <si>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</si>
  <si>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</si>
  <si>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</si>
  <si>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</si>
  <si>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</si>
  <si>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</si>
  <si>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</si>
  <si>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</si>
  <si>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</si>
  <si>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</si>
  <si>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</si>
  <si>
    <t>Serious injuries involving vehicle crashes in Victoria during high alcohol hours (evenings to early mornings)</t>
  </si>
  <si>
    <t>Based on place of residence</t>
  </si>
  <si>
    <t>Based on location of incident</t>
  </si>
  <si>
    <t>All AOD ambulance attendances</t>
  </si>
  <si>
    <t xml:space="preserve">Information assembled by medical, legal and other authorities provides a glimpse of the extent and nature of the harm caused by alcohol and other drugs in our communities. </t>
  </si>
  <si>
    <t>Hospital admissions</t>
  </si>
  <si>
    <t>Rates of hospitalisation associated with a selection of major drug categories are illustrated below.</t>
  </si>
  <si>
    <t>Rate</t>
  </si>
  <si>
    <t>% higher/lower</t>
  </si>
  <si>
    <t>Higher/lower</t>
  </si>
  <si>
    <t>highest</t>
  </si>
  <si>
    <t>2nd highest</t>
  </si>
  <si>
    <t>3rd highest</t>
  </si>
  <si>
    <t>4th highest</t>
  </si>
  <si>
    <t>5th highest</t>
  </si>
  <si>
    <t>6th highest</t>
  </si>
  <si>
    <t>7th highest</t>
  </si>
  <si>
    <t>8th highest</t>
  </si>
  <si>
    <t>9th highest</t>
  </si>
  <si>
    <t>10th highest</t>
  </si>
  <si>
    <t>11th highest</t>
  </si>
  <si>
    <t>12th highest</t>
  </si>
  <si>
    <t>13th highest</t>
  </si>
  <si>
    <t>14th highest</t>
  </si>
  <si>
    <t>15th highest</t>
  </si>
  <si>
    <t>16th highest</t>
  </si>
  <si>
    <t>17th highest</t>
  </si>
  <si>
    <t>18th highest</t>
  </si>
  <si>
    <t>19th highest</t>
  </si>
  <si>
    <t>20th highest</t>
  </si>
  <si>
    <t>22nd highest</t>
  </si>
  <si>
    <t>23rd highest</t>
  </si>
  <si>
    <t>24th highest</t>
  </si>
  <si>
    <t>25th highest</t>
  </si>
  <si>
    <t>26th highest</t>
  </si>
  <si>
    <t>27th highest</t>
  </si>
  <si>
    <t>28th highest</t>
  </si>
  <si>
    <t>29th highest</t>
  </si>
  <si>
    <t>30th highest</t>
  </si>
  <si>
    <t>31st highest</t>
  </si>
  <si>
    <t>32nd highest</t>
  </si>
  <si>
    <t>33rd highest</t>
  </si>
  <si>
    <t>34th highest</t>
  </si>
  <si>
    <t>35th highest</t>
  </si>
  <si>
    <t>36th highest</t>
  </si>
  <si>
    <t>37th highest</t>
  </si>
  <si>
    <t>38th highest</t>
  </si>
  <si>
    <t>39th highest</t>
  </si>
  <si>
    <t>40th highest</t>
  </si>
  <si>
    <t>41st highest</t>
  </si>
  <si>
    <t>42nd highest</t>
  </si>
  <si>
    <t>43rd highest</t>
  </si>
  <si>
    <t>44th highest</t>
  </si>
  <si>
    <t>45th highest</t>
  </si>
  <si>
    <t>46th highest</t>
  </si>
  <si>
    <t>47th highest</t>
  </si>
  <si>
    <t>48th highest</t>
  </si>
  <si>
    <t>49th highest</t>
  </si>
  <si>
    <t>50th highest</t>
  </si>
  <si>
    <t>54th highest</t>
  </si>
  <si>
    <t>55th highest</t>
  </si>
  <si>
    <t>56th highest</t>
  </si>
  <si>
    <t>57th highest</t>
  </si>
  <si>
    <t>58th highest</t>
  </si>
  <si>
    <t>59th highest</t>
  </si>
  <si>
    <t>60th highest</t>
  </si>
  <si>
    <t>64th highest</t>
  </si>
  <si>
    <t>65th highest</t>
  </si>
  <si>
    <t>66th highest</t>
  </si>
  <si>
    <t>67th highest</t>
  </si>
  <si>
    <t>68th highest</t>
  </si>
  <si>
    <t>69th highest</t>
  </si>
  <si>
    <t>70th highest</t>
  </si>
  <si>
    <t>74th highest</t>
  </si>
  <si>
    <t>75th highest</t>
  </si>
  <si>
    <t>76th highest</t>
  </si>
  <si>
    <t>77th highest</t>
  </si>
  <si>
    <t>78th highest</t>
  </si>
  <si>
    <t>79th highest</t>
  </si>
  <si>
    <t>51st highest</t>
  </si>
  <si>
    <t>52nd highest</t>
  </si>
  <si>
    <t>61st highest</t>
  </si>
  <si>
    <t>62nd highest</t>
  </si>
  <si>
    <t>71st highest</t>
  </si>
  <si>
    <t>72nd highest</t>
  </si>
  <si>
    <t>Ambulance attendances</t>
  </si>
  <si>
    <t>Ambulance AOD</t>
  </si>
  <si>
    <t>Hospitalisations AOD</t>
  </si>
  <si>
    <t>Drug-related deaths</t>
  </si>
  <si>
    <t>Drug Offences</t>
  </si>
  <si>
    <t>Drug related deaths</t>
  </si>
  <si>
    <t xml:space="preserve">Road accidents </t>
  </si>
  <si>
    <t xml:space="preserve">Drug offences </t>
  </si>
  <si>
    <t>Incidence of family violence with potential alcohol consumption</t>
  </si>
  <si>
    <t>Family Violence</t>
  </si>
  <si>
    <t>Select the municipality of interest below</t>
  </si>
  <si>
    <t>SUMMARIES OF DRUG-RELATED HARM IN VICTORIAN COMMUNITIES</t>
  </si>
  <si>
    <t>53rd highest</t>
  </si>
  <si>
    <t>63rd highest</t>
  </si>
  <si>
    <t>73rd highest</t>
  </si>
  <si>
    <t>21st highest</t>
  </si>
  <si>
    <t>The accompanying diagram shows the rates of ambulance attendances associated with selected drugs.</t>
  </si>
  <si>
    <r>
      <rPr>
        <b/>
        <sz val="8"/>
        <color theme="1"/>
        <rFont val="Calibri"/>
        <family val="2"/>
        <scheme val="minor"/>
      </rPr>
      <t>Sources</t>
    </r>
    <r>
      <rPr>
        <sz val="8"/>
        <color theme="1"/>
        <rFont val="Calibri"/>
        <family val="2"/>
        <scheme val="minor"/>
      </rPr>
      <t>: Hospital admissions, ambulance attendances, road accidents, mortality and family violence - assembled and published by Turning Point at: https://aodstats.org.au/   Drug offences: Victorian Crime Statistics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</si>
</sst>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sz val="7.5"/>
      <color theme="0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b/>
      <sz val="16"/>
      <color rgb="FF003399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3" fontId="4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4" fillId="8" borderId="1" xfId="0" applyNumberFormat="1" applyFont="1" applyFill="1" applyBorder="1" applyProtection="1">
      <protection hidden="1"/>
    </xf>
    <xf numFmtId="164" fontId="4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6" fillId="9" borderId="0" xfId="0" applyFont="1" applyFill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10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2" borderId="2" xfId="0" applyFont="1" applyFill="1" applyBorder="1" applyAlignment="1" applyProtection="1">
      <alignment wrapText="1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10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20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0" fontId="24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3" fillId="10" borderId="3" xfId="0" applyFont="1" applyFill="1" applyBorder="1" applyAlignment="1" applyProtection="1">
      <alignment wrapText="1"/>
      <protection hidden="1"/>
    </xf>
    <xf numFmtId="165" fontId="4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10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0" fontId="0" fillId="14" borderId="0" xfId="0" applyFill="1"/>
    <xf numFmtId="0" fontId="4" fillId="2" borderId="6" xfId="0" applyFont="1" applyFill="1" applyBorder="1" applyAlignment="1" applyProtection="1">
      <alignment wrapText="1"/>
      <protection hidden="1"/>
    </xf>
    <xf numFmtId="165" fontId="4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10" fillId="8" borderId="6" xfId="0" applyNumberFormat="1" applyFont="1" applyFill="1" applyBorder="1" applyAlignment="1" applyProtection="1">
      <alignment horizontal="center"/>
      <protection hidden="1"/>
    </xf>
    <xf numFmtId="165" fontId="9" fillId="10" borderId="3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5" fillId="0" borderId="0" xfId="0" applyFont="1" applyBorder="1" applyProtection="1">
      <protection hidden="1"/>
    </xf>
    <xf numFmtId="0" fontId="5" fillId="2" borderId="0" xfId="0" applyFont="1" applyFill="1"/>
    <xf numFmtId="0" fontId="5" fillId="0" borderId="0" xfId="0" applyFont="1"/>
    <xf numFmtId="0" fontId="31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justify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justify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11" borderId="0" xfId="0" applyFont="1" applyFill="1" applyAlignment="1" applyProtection="1">
      <alignment horizontal="center" vertical="center" wrapText="1"/>
      <protection hidden="1"/>
    </xf>
    <xf numFmtId="165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65" fontId="27" fillId="10" borderId="3" xfId="0" applyNumberFormat="1" applyFont="1" applyFill="1" applyBorder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990000"/>
      <color rgb="FF000099"/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cc5b1bf9dced4ea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10806965395409442"/>
          <c:w val="0.61683584236298417"/>
          <c:h val="0.87973484848484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11396990294347804"/>
          <c:w val="0.73700187040056664"/>
          <c:h val="0.88187662652065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20556437568821867"/>
          <c:w val="0.73700187040056664"/>
          <c:h val="0.794435624311781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D76-8DC5-6310265B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20939138727720749"/>
          <c:w val="0.61683584236298417"/>
          <c:h val="0.790608612722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1-4B8C-A113-8B9D1F2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4" fmlaRange="All!$B$5:$B$85" sel="81" val="0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1" val="36"/>
</file>

<file path=xl/ctrlProps/ctrlProp3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4.xml><?xml version="1.0" encoding="utf-8"?>
<formControlPr xmlns="http://schemas.microsoft.com/office/spreadsheetml/2009/9/main" objectType="Drop" dropLines="40" dropStyle="combo" dx="39" fmlaLink="$B$4" fmlaRange="Comparison!$R$8:$R$55" sel="48" val="8"/>
</file>

<file path=xl/ctrlProps/ctrlProp5.xml><?xml version="1.0" encoding="utf-8"?>
<formControlPr xmlns="http://schemas.microsoft.com/office/spreadsheetml/2009/9/main" objectType="Drop" dropLines="45" dropStyle="combo" dx="39" fmlaLink="$D$4" fmlaRange="All!$B$5:$B$85" sel="53" val="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259290</xdr:colOff>
      <xdr:row>6</xdr:row>
      <xdr:rowOff>74084</xdr:rowOff>
    </xdr:from>
    <xdr:to>
      <xdr:col>21</xdr:col>
      <xdr:colOff>560915</xdr:colOff>
      <xdr:row>22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380998</xdr:colOff>
      <xdr:row>24</xdr:row>
      <xdr:rowOff>137581</xdr:rowOff>
    </xdr:from>
    <xdr:to>
      <xdr:col>23</xdr:col>
      <xdr:colOff>5290</xdr:colOff>
      <xdr:row>39</xdr:row>
      <xdr:rowOff>148168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6367463</xdr:colOff>
          <xdr:row>1</xdr:row>
          <xdr:rowOff>195263</xdr:rowOff>
        </xdr:from>
        <xdr:to>
          <xdr:col>4</xdr:col>
          <xdr:colOff>671513</xdr:colOff>
          <xdr:row>3</xdr:row>
          <xdr:rowOff>14288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528637</xdr:colOff>
      <xdr:row>10</xdr:row>
      <xdr:rowOff>19051</xdr:rowOff>
    </xdr:from>
    <xdr:to>
      <xdr:col>2</xdr:col>
      <xdr:colOff>4500563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</xdr:colOff>
      <xdr:row>21</xdr:row>
      <xdr:rowOff>1</xdr:rowOff>
    </xdr:from>
    <xdr:to>
      <xdr:col>2</xdr:col>
      <xdr:colOff>4410075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2</xdr:col>
      <xdr:colOff>40323</xdr:colOff>
      <xdr:row>8</xdr:row>
      <xdr:rowOff>198120</xdr:rowOff>
    </xdr:to>
    <xdr:pic>
      <xdr:nvPicPr>
        <xdr:cNvPr id="5" name="Picture 4" descr="A picture containing person, floor, person, silhouette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1890713"/>
          <a:ext cx="435610" cy="3981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65088</xdr:colOff>
      <xdr:row>19</xdr:row>
      <xdr:rowOff>213360</xdr:rowOff>
    </xdr:to>
    <xdr:pic>
      <xdr:nvPicPr>
        <xdr:cNvPr id="6" name="Picture 5" descr="A picture containing text, outdoor, green, transport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4291013"/>
          <a:ext cx="460375" cy="41338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28258</xdr:colOff>
      <xdr:row>30</xdr:row>
      <xdr:rowOff>209550</xdr:rowOff>
    </xdr:to>
    <xdr:pic>
      <xdr:nvPicPr>
        <xdr:cNvPr id="7" name="Picture 6" descr="A white rose with a yellow center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6696075"/>
          <a:ext cx="423545" cy="40957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48578</xdr:colOff>
      <xdr:row>33</xdr:row>
      <xdr:rowOff>223520</xdr:rowOff>
    </xdr:to>
    <xdr:pic>
      <xdr:nvPicPr>
        <xdr:cNvPr id="8" name="Picture 7" descr="A picture containing outdoor, car, tree, road&#10;&#10;Description automatically generated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7458075"/>
          <a:ext cx="443865" cy="4235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47308</xdr:colOff>
      <xdr:row>36</xdr:row>
      <xdr:rowOff>207010</xdr:rowOff>
    </xdr:to>
    <xdr:pic>
      <xdr:nvPicPr>
        <xdr:cNvPr id="9" name="Picture 8" descr="A picture containing indoor, close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8348663"/>
          <a:ext cx="442595" cy="40703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42863</xdr:colOff>
      <xdr:row>39</xdr:row>
      <xdr:rowOff>184785</xdr:rowOff>
    </xdr:to>
    <xdr:pic>
      <xdr:nvPicPr>
        <xdr:cNvPr id="10" name="Picture 9" descr="A selfie of a person and a child&#10;&#10;Description automatically generated with medium confidenc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9110663"/>
          <a:ext cx="438150" cy="38481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110" t="s">
        <v>109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W3" s="111" t="s">
        <v>110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N3" s="17" t="s">
        <v>111</v>
      </c>
      <c r="AP3" s="109" t="s">
        <v>119</v>
      </c>
      <c r="AQ3" s="109"/>
      <c r="AR3" s="109"/>
      <c r="AT3" s="19" t="s">
        <v>120</v>
      </c>
      <c r="AV3" s="20" t="s">
        <v>121</v>
      </c>
      <c r="BA3" s="110" t="s">
        <v>109</v>
      </c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T3" s="111" t="s">
        <v>110</v>
      </c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K3" s="17" t="s">
        <v>111</v>
      </c>
      <c r="CM3" s="109" t="s">
        <v>119</v>
      </c>
      <c r="CN3" s="109"/>
      <c r="CO3" s="109"/>
      <c r="CQ3" s="23" t="s">
        <v>120</v>
      </c>
      <c r="CS3" s="20" t="s">
        <v>121</v>
      </c>
      <c r="CU3" s="62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48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48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48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48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48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48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zoomScale="90" zoomScaleNormal="90" workbookViewId="0">
      <pane xSplit="2" ySplit="6" topLeftCell="C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5.75" x14ac:dyDescent="0.5"/>
  <cols>
    <col min="1" max="1" width="2.4375" style="50" customWidth="1"/>
    <col min="2" max="2" width="3.5" style="77" customWidth="1"/>
    <col min="3" max="3" width="34.75" style="27" customWidth="1"/>
    <col min="4" max="4" width="17.75" style="27" customWidth="1"/>
    <col min="5" max="5" width="2.1875" style="27" customWidth="1"/>
    <col min="6" max="6" width="17.75" style="27" customWidth="1"/>
    <col min="7" max="7" width="2.1875" style="27" customWidth="1"/>
    <col min="8" max="8" width="16.4375" style="27" customWidth="1"/>
    <col min="9" max="9" width="2.875" style="36" customWidth="1"/>
    <col min="10" max="13" width="8.3125" style="36" customWidth="1"/>
    <col min="14" max="15" width="8.3125" style="50" customWidth="1"/>
    <col min="16" max="29" width="9" style="50"/>
    <col min="30" max="16384" width="9" style="27"/>
  </cols>
  <sheetData>
    <row r="1" spans="1:16" ht="36.75" customHeight="1" x14ac:dyDescent="0.5">
      <c r="C1" s="114" t="s">
        <v>131</v>
      </c>
      <c r="D1" s="115"/>
      <c r="E1" s="115"/>
      <c r="F1" s="115"/>
      <c r="G1" s="115"/>
      <c r="H1" s="115"/>
    </row>
    <row r="2" spans="1:16" ht="15.75" customHeight="1" x14ac:dyDescent="0.5">
      <c r="C2" s="28" t="s">
        <v>136</v>
      </c>
      <c r="D2" s="29">
        <v>2</v>
      </c>
      <c r="K2" s="30">
        <v>1</v>
      </c>
      <c r="L2" s="30" t="s">
        <v>1</v>
      </c>
      <c r="M2" s="30">
        <v>0</v>
      </c>
    </row>
    <row r="3" spans="1:16" x14ac:dyDescent="0.5">
      <c r="K3" s="30">
        <v>2</v>
      </c>
      <c r="L3" s="30" t="s">
        <v>128</v>
      </c>
      <c r="M3" s="30">
        <v>49</v>
      </c>
    </row>
    <row r="4" spans="1:16" x14ac:dyDescent="0.5">
      <c r="C4" s="28" t="s">
        <v>137</v>
      </c>
      <c r="D4" s="29">
        <f>Sheet1!D4</f>
        <v>53</v>
      </c>
      <c r="F4" s="29">
        <v>81</v>
      </c>
    </row>
    <row r="5" spans="1:16" ht="16.899999999999999" x14ac:dyDescent="0.5">
      <c r="D5" s="31" t="str" cm="1">
        <f t="array" ref="D5">INDEX(All!B5:B85,'Municipal Details'!D4)</f>
        <v xml:space="preserve">Mornington Peninsula </v>
      </c>
      <c r="F5" s="31" t="str" cm="1">
        <f t="array" ref="F5">INDEX(All!B5:B85,'Municipal Details'!F4)</f>
        <v>Victoria</v>
      </c>
      <c r="H5" s="112" t="str">
        <f>CONCATENATE(D5," per cent higher or lower than ",F5)</f>
        <v>Mornington Peninsula  per cent higher or lower than Victoria</v>
      </c>
      <c r="J5" s="116" t="str">
        <f>CONCATENATE(D5,": Measures in descending order")</f>
        <v>Mornington Peninsula : Measures in descending order</v>
      </c>
      <c r="K5" s="116"/>
      <c r="L5" s="116"/>
      <c r="M5" s="116"/>
      <c r="N5" s="116"/>
      <c r="O5" s="116"/>
      <c r="P5" s="116"/>
    </row>
    <row r="6" spans="1:16" ht="16.149999999999999" thickBot="1" x14ac:dyDescent="0.55000000000000004">
      <c r="A6" s="76"/>
      <c r="B6" s="78">
        <v>3</v>
      </c>
      <c r="C6" s="32" t="s">
        <v>126</v>
      </c>
      <c r="D6" s="68" t="s">
        <v>196</v>
      </c>
      <c r="H6" s="112"/>
      <c r="J6" s="38" t="s">
        <v>132</v>
      </c>
      <c r="K6" s="38" t="s">
        <v>133</v>
      </c>
      <c r="L6" s="38"/>
      <c r="M6" s="38"/>
      <c r="N6" s="36"/>
    </row>
    <row r="7" spans="1:16" x14ac:dyDescent="0.5">
      <c r="A7" s="76">
        <v>1</v>
      </c>
      <c r="B7" s="78">
        <v>4</v>
      </c>
      <c r="C7" s="33" t="s">
        <v>197</v>
      </c>
      <c r="D7" s="34">
        <f>VLOOKUP($D$4,All!$A$5:$CS$85,VLOOKUP($D$2,$K$2:$M$3,3)+$B7)</f>
        <v>9.1039798590851859</v>
      </c>
      <c r="F7" s="34">
        <f>VLOOKUP($F$4,All!$A$5:$CS$85,VLOOKUP($D$2,$K$2:$M$3,3)+$B7)</f>
        <v>7.8643128963482249</v>
      </c>
      <c r="H7" s="41">
        <f>IF(OR(D7=0,F7=0),"n.a",(D7-F7)/F7*100)</f>
        <v>15.763194815310532</v>
      </c>
      <c r="I7" s="50"/>
      <c r="J7" s="75">
        <f>D7+0.00001*A7</f>
        <v>9.1039898590851855</v>
      </c>
      <c r="K7" s="75">
        <f>RANK(J7,J$7:J$24)</f>
        <v>1</v>
      </c>
      <c r="L7" s="75" t="str">
        <f>VLOOKUP(MATCH($A7,K$7:K$24,0),$A$7:$D$24,3)</f>
        <v>All AOD ambulance attendances</v>
      </c>
      <c r="M7" s="75">
        <f>VLOOKUP(MATCH($A7,K$7:K$24,0),$A$7:$D$24,4)</f>
        <v>9.1039798590851859</v>
      </c>
    </row>
    <row r="8" spans="1:16" x14ac:dyDescent="0.5">
      <c r="A8" s="76">
        <v>2</v>
      </c>
      <c r="B8" s="78">
        <v>5</v>
      </c>
      <c r="C8" s="39" t="s">
        <v>186</v>
      </c>
      <c r="D8" s="40">
        <f>VLOOKUP($D$4,All!$A$5:$CS$85,VLOOKUP($D$2,$K$2:$M$3,3)+$B8)</f>
        <v>6.0673312691282009</v>
      </c>
      <c r="F8" s="40">
        <f>VLOOKUP($F$4,All!$A$5:$CS$85,VLOOKUP($D$2,$K$2:$M$3,3)+$B8)</f>
        <v>4.576259032179963</v>
      </c>
      <c r="H8" s="41">
        <f t="shared" ref="H8:H51" si="0">IF(OR(D8=0,F8=0),"n.a",(D8-F8)/F8*100)</f>
        <v>32.582776159808972</v>
      </c>
      <c r="I8" s="50"/>
      <c r="J8" s="75">
        <f t="shared" ref="J8:J24" si="1">D8+0.00001*A8</f>
        <v>6.067351269128201</v>
      </c>
      <c r="K8" s="75">
        <f t="shared" ref="K8:K24" si="2">RANK(J8,J$7:J$24)</f>
        <v>2</v>
      </c>
      <c r="L8" s="75" t="str">
        <f t="shared" ref="L8:L24" si="3">VLOOKUP(MATCH($A8,K$7:K$24,0),$A$7:$D$24,3)</f>
        <v>Alcohol (with/without other substances)</v>
      </c>
      <c r="M8" s="75">
        <f t="shared" ref="M8:M24" si="4">VLOOKUP(MATCH($A8,K$7:K$24,0),$A$7:$D$24,4)</f>
        <v>6.0673312691282009</v>
      </c>
    </row>
    <row r="9" spans="1:16" x14ac:dyDescent="0.5">
      <c r="A9" s="76">
        <v>3</v>
      </c>
      <c r="B9" s="78">
        <v>6</v>
      </c>
      <c r="C9" s="39" t="s">
        <v>104</v>
      </c>
      <c r="D9" s="40">
        <f>VLOOKUP($D$4,All!$A$5:$CS$85,VLOOKUP($D$2,$K$2:$M$3,3)+$B9)</f>
        <v>0.72784111586395328</v>
      </c>
      <c r="F9" s="40">
        <f>VLOOKUP($F$4,All!$A$5:$CS$85,VLOOKUP($D$2,$K$2:$M$3,3)+$B9)</f>
        <v>0.8306550683224786</v>
      </c>
      <c r="H9" s="41">
        <f t="shared" si="0"/>
        <v>-12.377454418734814</v>
      </c>
      <c r="I9" s="50"/>
      <c r="J9" s="75">
        <f t="shared" si="1"/>
        <v>0.72787111586395326</v>
      </c>
      <c r="K9" s="75">
        <f t="shared" si="2"/>
        <v>7</v>
      </c>
      <c r="L9" s="75" t="str">
        <f t="shared" si="3"/>
        <v>Illicit drugs (any)</v>
      </c>
      <c r="M9" s="75">
        <f t="shared" si="4"/>
        <v>2.278977920164182</v>
      </c>
    </row>
    <row r="10" spans="1:16" x14ac:dyDescent="0.5">
      <c r="A10" s="76">
        <v>4</v>
      </c>
      <c r="B10" s="78">
        <v>7</v>
      </c>
      <c r="C10" s="39" t="s">
        <v>2</v>
      </c>
      <c r="D10" s="40">
        <f>VLOOKUP($D$4,All!$A$5:$CS$85,VLOOKUP($D$2,$K$2:$M$3,3)+$B10)</f>
        <v>0.44147739814698811</v>
      </c>
      <c r="F10" s="40">
        <f>VLOOKUP($F$4,All!$A$5:$CS$85,VLOOKUP($D$2,$K$2:$M$3,3)+$B10)</f>
        <v>0.45952099143738501</v>
      </c>
      <c r="H10" s="41">
        <f t="shared" si="0"/>
        <v>-3.9266091487913117</v>
      </c>
      <c r="I10" s="50"/>
      <c r="J10" s="75">
        <f t="shared" si="1"/>
        <v>0.44151739814698809</v>
      </c>
      <c r="K10" s="75">
        <f t="shared" si="2"/>
        <v>8</v>
      </c>
      <c r="L10" s="75" t="str">
        <f t="shared" si="3"/>
        <v>Pharmaceutical Drugs (any)</v>
      </c>
      <c r="M10" s="75">
        <f t="shared" si="4"/>
        <v>2.1298301505199291</v>
      </c>
    </row>
    <row r="11" spans="1:16" x14ac:dyDescent="0.5">
      <c r="A11" s="76">
        <v>5</v>
      </c>
      <c r="B11" s="78">
        <v>8</v>
      </c>
      <c r="C11" s="39" t="s">
        <v>3</v>
      </c>
      <c r="D11" s="40">
        <f>VLOOKUP($D$4,All!$A$5:$CS$85,VLOOKUP($D$2,$K$2:$M$3,3)+$B11)</f>
        <v>0.35198873636043648</v>
      </c>
      <c r="F11" s="40">
        <f>VLOOKUP($F$4,All!$A$5:$CS$85,VLOOKUP($D$2,$K$2:$M$3,3)+$B11)</f>
        <v>0.33217106309446071</v>
      </c>
      <c r="H11" s="41">
        <f t="shared" si="0"/>
        <v>5.9661046574487901</v>
      </c>
      <c r="I11" s="50"/>
      <c r="J11" s="75">
        <f t="shared" si="1"/>
        <v>0.35203873636043648</v>
      </c>
      <c r="K11" s="75">
        <f t="shared" si="2"/>
        <v>10</v>
      </c>
      <c r="L11" s="75" t="str">
        <f t="shared" si="3"/>
        <v>Benzodiazepines</v>
      </c>
      <c r="M11" s="75">
        <f t="shared" si="4"/>
        <v>0.88892070707974624</v>
      </c>
    </row>
    <row r="12" spans="1:16" x14ac:dyDescent="0.5">
      <c r="A12" s="76">
        <v>6</v>
      </c>
      <c r="B12" s="78">
        <v>9</v>
      </c>
      <c r="C12" s="39" t="s">
        <v>4</v>
      </c>
      <c r="D12" s="40">
        <f>VLOOKUP($D$4,All!$A$5:$CS$85,VLOOKUP($D$2,$K$2:$M$3,3)+$B12)</f>
        <v>0.31022736086004571</v>
      </c>
      <c r="F12" s="40">
        <f>VLOOKUP($F$4,All!$A$5:$CS$85,VLOOKUP($D$2,$K$2:$M$3,3)+$B12)</f>
        <v>0.33975141597201575</v>
      </c>
      <c r="H12" s="41">
        <f t="shared" si="0"/>
        <v>-8.6898990626728825</v>
      </c>
      <c r="I12" s="50"/>
      <c r="J12" s="75">
        <f t="shared" si="1"/>
        <v>0.31028736086004571</v>
      </c>
      <c r="K12" s="75">
        <f t="shared" si="2"/>
        <v>13</v>
      </c>
      <c r="L12" s="75" t="str">
        <f t="shared" si="3"/>
        <v>Cannabis</v>
      </c>
      <c r="M12" s="75">
        <f t="shared" si="4"/>
        <v>0.83522751000781525</v>
      </c>
    </row>
    <row r="13" spans="1:16" x14ac:dyDescent="0.5">
      <c r="A13" s="76">
        <v>7</v>
      </c>
      <c r="B13" s="78">
        <v>10</v>
      </c>
      <c r="C13" s="39" t="s">
        <v>5</v>
      </c>
      <c r="D13" s="40">
        <f>VLOOKUP($D$4,All!$A$5:$CS$85,VLOOKUP($D$2,$K$2:$M$3,3)+$B13)</f>
        <v>0.88892070707974624</v>
      </c>
      <c r="F13" s="40">
        <f>VLOOKUP($F$4,All!$A$5:$CS$85,VLOOKUP($D$2,$K$2:$M$3,3)+$B13)</f>
        <v>0.73665869264079631</v>
      </c>
      <c r="H13" s="41">
        <f t="shared" si="0"/>
        <v>20.669275467736149</v>
      </c>
      <c r="I13" s="50"/>
      <c r="J13" s="75">
        <f t="shared" si="1"/>
        <v>0.88899070707974626</v>
      </c>
      <c r="K13" s="75">
        <f t="shared" si="2"/>
        <v>5</v>
      </c>
      <c r="L13" s="75" t="str">
        <f t="shared" si="3"/>
        <v>Amphetamines (any)</v>
      </c>
      <c r="M13" s="75">
        <f t="shared" si="4"/>
        <v>0.72784111586395328</v>
      </c>
    </row>
    <row r="14" spans="1:16" x14ac:dyDescent="0.5">
      <c r="A14" s="76">
        <v>8</v>
      </c>
      <c r="B14" s="78">
        <v>11</v>
      </c>
      <c r="C14" s="39" t="s">
        <v>6</v>
      </c>
      <c r="D14" s="40">
        <f>VLOOKUP($D$4,All!$A$5:$CS$85,VLOOKUP($D$2,$K$2:$M$3,3)+$B14)</f>
        <v>0.83522751000781525</v>
      </c>
      <c r="F14" s="40">
        <f>VLOOKUP($F$4,All!$A$5:$CS$85,VLOOKUP($D$2,$K$2:$M$3,3)+$B14)</f>
        <v>0.83505167299146044</v>
      </c>
      <c r="H14" s="41">
        <f t="shared" si="0"/>
        <v>2.1057022222936924E-2</v>
      </c>
      <c r="I14" s="50"/>
      <c r="J14" s="75">
        <f t="shared" si="1"/>
        <v>0.83530751000781522</v>
      </c>
      <c r="K14" s="75">
        <f t="shared" si="2"/>
        <v>6</v>
      </c>
      <c r="L14" s="75" t="str">
        <f t="shared" si="3"/>
        <v>Analgesics</v>
      </c>
      <c r="M14" s="75">
        <f t="shared" si="4"/>
        <v>0.44147739814698811</v>
      </c>
    </row>
    <row r="15" spans="1:16" x14ac:dyDescent="0.5">
      <c r="A15" s="76">
        <v>9</v>
      </c>
      <c r="B15" s="78">
        <v>12</v>
      </c>
      <c r="C15" s="39" t="s">
        <v>7</v>
      </c>
      <c r="D15" s="40">
        <f>VLOOKUP($D$4,All!$A$5:$CS$85,VLOOKUP($D$2,$K$2:$M$3,3)+$B15)</f>
        <v>0.38778420107505712</v>
      </c>
      <c r="F15" s="40">
        <f>VLOOKUP($F$4,All!$A$5:$CS$85,VLOOKUP($D$2,$K$2:$M$3,3)+$B15)</f>
        <v>0.4032747730859268</v>
      </c>
      <c r="H15" s="41">
        <f t="shared" si="0"/>
        <v>-3.8411953944783592</v>
      </c>
      <c r="I15" s="50"/>
      <c r="J15" s="75">
        <f t="shared" si="1"/>
        <v>0.3878742010750571</v>
      </c>
      <c r="K15" s="75">
        <f t="shared" si="2"/>
        <v>9</v>
      </c>
      <c r="L15" s="75" t="str">
        <f t="shared" si="3"/>
        <v>GHB</v>
      </c>
      <c r="M15" s="75">
        <f t="shared" si="4"/>
        <v>0.38778420107505712</v>
      </c>
    </row>
    <row r="16" spans="1:16" x14ac:dyDescent="0.5">
      <c r="A16" s="76">
        <v>10</v>
      </c>
      <c r="B16" s="78">
        <v>13</v>
      </c>
      <c r="C16" s="39" t="s">
        <v>8</v>
      </c>
      <c r="D16" s="40">
        <f>VLOOKUP($D$4,All!$A$5:$CS$85,VLOOKUP($D$2,$K$2:$M$3,3)+$B16)</f>
        <v>8.3522751000781534E-2</v>
      </c>
      <c r="F16" s="40">
        <f>VLOOKUP($F$4,All!$A$5:$CS$85,VLOOKUP($D$2,$K$2:$M$3,3)+$B16)</f>
        <v>7.459067231514134E-2</v>
      </c>
      <c r="H16" s="41">
        <f t="shared" si="0"/>
        <v>11.974793105366674</v>
      </c>
      <c r="I16" s="50"/>
      <c r="J16" s="75">
        <f t="shared" si="1"/>
        <v>8.3622751000781537E-2</v>
      </c>
      <c r="K16" s="75">
        <f t="shared" si="2"/>
        <v>16</v>
      </c>
      <c r="L16" s="75" t="str">
        <f t="shared" si="3"/>
        <v>Antidepressants</v>
      </c>
      <c r="M16" s="75">
        <f t="shared" si="4"/>
        <v>0.35198873636043648</v>
      </c>
    </row>
    <row r="17" spans="1:15" x14ac:dyDescent="0.5">
      <c r="A17" s="76">
        <v>11</v>
      </c>
      <c r="B17" s="78">
        <v>14</v>
      </c>
      <c r="C17" s="39" t="s">
        <v>105</v>
      </c>
      <c r="D17" s="40">
        <f>VLOOKUP($D$4,All!$A$5:$CS$85,VLOOKUP($D$2,$K$2:$M$3,3)+$B17)</f>
        <v>0.11335230492963208</v>
      </c>
      <c r="F17" s="40">
        <f>VLOOKUP($F$4,All!$A$5:$CS$85,VLOOKUP($D$2,$K$2:$M$3,3)+$B17)</f>
        <v>0.34763498296467299</v>
      </c>
      <c r="H17" s="41">
        <f t="shared" si="0"/>
        <v>-67.393297428541288</v>
      </c>
      <c r="I17" s="50"/>
      <c r="J17" s="75">
        <f t="shared" si="1"/>
        <v>0.11346230492963208</v>
      </c>
      <c r="K17" s="75">
        <f t="shared" si="2"/>
        <v>15</v>
      </c>
      <c r="L17" s="75" t="str">
        <f t="shared" si="3"/>
        <v>Other Stimulants</v>
      </c>
      <c r="M17" s="75">
        <f t="shared" si="4"/>
        <v>0.31619327164581579</v>
      </c>
    </row>
    <row r="18" spans="1:15" x14ac:dyDescent="0.5">
      <c r="A18" s="76">
        <v>12</v>
      </c>
      <c r="B18" s="78">
        <v>15</v>
      </c>
      <c r="C18" s="39" t="s">
        <v>106</v>
      </c>
      <c r="D18" s="40">
        <f>VLOOKUP($D$4,All!$A$5:$CS$85,VLOOKUP($D$2,$K$2:$M$3,3)+$B18)</f>
        <v>2.278977920164182</v>
      </c>
      <c r="F18" s="40">
        <f>VLOOKUP($F$4,All!$A$5:$CS$85,VLOOKUP($D$2,$K$2:$M$3,3)+$B18)</f>
        <v>2.3955431163649359</v>
      </c>
      <c r="H18" s="41">
        <f t="shared" si="0"/>
        <v>-4.8659193568443548</v>
      </c>
      <c r="I18" s="50"/>
      <c r="J18" s="75">
        <f t="shared" si="1"/>
        <v>2.2790979201641819</v>
      </c>
      <c r="K18" s="75">
        <f t="shared" si="2"/>
        <v>3</v>
      </c>
      <c r="L18" s="75" t="str">
        <f t="shared" si="3"/>
        <v>Other Sedatives</v>
      </c>
      <c r="M18" s="75">
        <f t="shared" si="4"/>
        <v>0.31022736086004571</v>
      </c>
    </row>
    <row r="19" spans="1:15" x14ac:dyDescent="0.5">
      <c r="A19" s="76">
        <v>13</v>
      </c>
      <c r="B19" s="78">
        <v>16</v>
      </c>
      <c r="C19" s="39" t="s">
        <v>9</v>
      </c>
      <c r="D19" s="40">
        <f>VLOOKUP($D$4,All!$A$5:$CS$85,VLOOKUP($D$2,$K$2:$M$3,3)+$B19)</f>
        <v>4.7727286286160873E-2</v>
      </c>
      <c r="F19" s="40">
        <f>VLOOKUP($F$4,All!$A$5:$CS$85,VLOOKUP($D$2,$K$2:$M$3,3)+$B19)</f>
        <v>3.7598550272672872E-2</v>
      </c>
      <c r="H19" s="41">
        <f t="shared" si="0"/>
        <v>26.939166377512443</v>
      </c>
      <c r="I19" s="50"/>
      <c r="J19" s="75">
        <f t="shared" si="1"/>
        <v>4.7857286286160872E-2</v>
      </c>
      <c r="K19" s="75">
        <f t="shared" si="2"/>
        <v>18</v>
      </c>
      <c r="L19" s="75" t="str">
        <f t="shared" si="3"/>
        <v>Antipsychotics</v>
      </c>
      <c r="M19" s="75">
        <f t="shared" si="4"/>
        <v>0.31022736086004571</v>
      </c>
    </row>
    <row r="20" spans="1:15" x14ac:dyDescent="0.5">
      <c r="A20" s="76">
        <v>14</v>
      </c>
      <c r="B20" s="78">
        <v>17</v>
      </c>
      <c r="C20" s="39" t="s">
        <v>10</v>
      </c>
      <c r="D20" s="40">
        <f>VLOOKUP($D$4,All!$A$5:$CS$85,VLOOKUP($D$2,$K$2:$M$3,3)+$B20)</f>
        <v>0.21477278828772395</v>
      </c>
      <c r="F20" s="40">
        <f>VLOOKUP($F$4,All!$A$5:$CS$85,VLOOKUP($D$2,$K$2:$M$3,3)+$B20)</f>
        <v>0.16403883627029051</v>
      </c>
      <c r="H20" s="41">
        <f t="shared" si="0"/>
        <v>30.928012640761459</v>
      </c>
      <c r="I20" s="50"/>
      <c r="J20" s="75">
        <f t="shared" si="1"/>
        <v>0.21491278828772395</v>
      </c>
      <c r="K20" s="75">
        <f t="shared" si="2"/>
        <v>14</v>
      </c>
      <c r="L20" s="75" t="str">
        <f t="shared" si="3"/>
        <v>Opioids</v>
      </c>
      <c r="M20" s="75">
        <f t="shared" si="4"/>
        <v>0.21477278828772395</v>
      </c>
    </row>
    <row r="21" spans="1:15" x14ac:dyDescent="0.5">
      <c r="A21" s="76">
        <v>15</v>
      </c>
      <c r="B21" s="78">
        <v>18</v>
      </c>
      <c r="C21" s="39" t="s">
        <v>11</v>
      </c>
      <c r="D21" s="40">
        <f>VLOOKUP($D$4,All!$A$5:$CS$85,VLOOKUP($D$2,$K$2:$M$3,3)+$B21)</f>
        <v>0.31022736086004571</v>
      </c>
      <c r="F21" s="40">
        <f>VLOOKUP($F$4,All!$A$5:$CS$85,VLOOKUP($D$2,$K$2:$M$3,3)+$B21)</f>
        <v>0.19269257014744845</v>
      </c>
      <c r="H21" s="41">
        <f t="shared" si="0"/>
        <v>60.996015893430446</v>
      </c>
      <c r="I21" s="50"/>
      <c r="J21" s="75">
        <f t="shared" si="1"/>
        <v>0.31037736086004569</v>
      </c>
      <c r="K21" s="75">
        <f t="shared" si="2"/>
        <v>12</v>
      </c>
      <c r="L21" s="75" t="str">
        <f t="shared" si="3"/>
        <v>Heroin (any)</v>
      </c>
      <c r="M21" s="75">
        <f t="shared" si="4"/>
        <v>0.11335230492963208</v>
      </c>
    </row>
    <row r="22" spans="1:15" x14ac:dyDescent="0.5">
      <c r="A22" s="76">
        <v>16</v>
      </c>
      <c r="B22" s="78">
        <v>19</v>
      </c>
      <c r="C22" s="39" t="s">
        <v>12</v>
      </c>
      <c r="D22" s="40">
        <f>VLOOKUP($D$4,All!$A$5:$CS$85,VLOOKUP($D$2,$K$2:$M$3,3)+$B22)</f>
        <v>0.31619327164581579</v>
      </c>
      <c r="F22" s="40">
        <f>VLOOKUP($F$4,All!$A$5:$CS$85,VLOOKUP($D$2,$K$2:$M$3,3)+$B22)</f>
        <v>0.24848396732625336</v>
      </c>
      <c r="H22" s="41">
        <f t="shared" si="0"/>
        <v>27.248963000764459</v>
      </c>
      <c r="I22" s="50"/>
      <c r="J22" s="75">
        <f t="shared" si="1"/>
        <v>0.31635327164581578</v>
      </c>
      <c r="K22" s="75">
        <f t="shared" si="2"/>
        <v>11</v>
      </c>
      <c r="L22" s="75" t="str">
        <f t="shared" si="3"/>
        <v>Hallucinogens</v>
      </c>
      <c r="M22" s="75">
        <f t="shared" si="4"/>
        <v>8.3522751000781534E-2</v>
      </c>
    </row>
    <row r="23" spans="1:15" x14ac:dyDescent="0.5">
      <c r="A23" s="76">
        <v>17</v>
      </c>
      <c r="B23" s="78">
        <v>20</v>
      </c>
      <c r="C23" s="39" t="s">
        <v>185</v>
      </c>
      <c r="D23" s="40">
        <f>VLOOKUP($D$4,All!$A$5:$CS$85,VLOOKUP($D$2,$K$2:$M$3,3)+$B23)</f>
        <v>2.1298301505199291</v>
      </c>
      <c r="F23" s="40">
        <f>VLOOKUP($F$4,All!$A$5:$CS$85,VLOOKUP($D$2,$K$2:$M$3,3)+$B23)</f>
        <v>1.9862040609769649</v>
      </c>
      <c r="H23" s="41">
        <f t="shared" si="0"/>
        <v>7.2311849706076039</v>
      </c>
      <c r="I23" s="50"/>
      <c r="J23" s="75">
        <f t="shared" si="1"/>
        <v>2.1300001505199289</v>
      </c>
      <c r="K23" s="75">
        <f t="shared" si="2"/>
        <v>4</v>
      </c>
      <c r="L23" s="75" t="str">
        <f t="shared" si="3"/>
        <v>Pharmaco-therapy</v>
      </c>
      <c r="M23" s="75">
        <f t="shared" si="4"/>
        <v>5.9659107857701094E-2</v>
      </c>
    </row>
    <row r="24" spans="1:15" ht="16.149999999999999" thickBot="1" x14ac:dyDescent="0.55000000000000004">
      <c r="A24" s="76">
        <v>18</v>
      </c>
      <c r="B24" s="78">
        <v>21</v>
      </c>
      <c r="C24" s="33" t="s">
        <v>107</v>
      </c>
      <c r="D24" s="34">
        <f>VLOOKUP($D$4,All!$A$5:$CS$85,VLOOKUP($D$2,$K$2:$M$3,3)+$B24)</f>
        <v>5.9659107857701094E-2</v>
      </c>
      <c r="F24" s="34">
        <f>VLOOKUP($F$4,All!$A$5:$CS$85,VLOOKUP($D$2,$K$2:$M$3,3)+$B24)</f>
        <v>8.5961201631473874E-2</v>
      </c>
      <c r="H24" s="60">
        <f t="shared" si="0"/>
        <v>-30.597633902947351</v>
      </c>
      <c r="I24" s="50"/>
      <c r="J24" s="75">
        <f t="shared" si="1"/>
        <v>5.9839107857701093E-2</v>
      </c>
      <c r="K24" s="75">
        <f t="shared" si="2"/>
        <v>17</v>
      </c>
      <c r="L24" s="75" t="str">
        <f t="shared" si="3"/>
        <v>Inhalants</v>
      </c>
      <c r="M24" s="75">
        <f t="shared" si="4"/>
        <v>4.7727286286160873E-2</v>
      </c>
    </row>
    <row r="25" spans="1:15" ht="16.149999999999999" thickBot="1" x14ac:dyDescent="0.55000000000000004">
      <c r="B25" s="78">
        <v>22</v>
      </c>
      <c r="C25" s="57" t="s">
        <v>125</v>
      </c>
      <c r="D25" s="67" t="s">
        <v>195</v>
      </c>
      <c r="E25" s="59"/>
      <c r="F25" s="58"/>
      <c r="G25" s="59"/>
      <c r="H25" s="61"/>
      <c r="I25" s="50"/>
      <c r="J25" s="76" t="s">
        <v>132</v>
      </c>
      <c r="K25" s="76" t="s">
        <v>133</v>
      </c>
      <c r="L25" s="76"/>
      <c r="M25" s="76"/>
    </row>
    <row r="26" spans="1:15" x14ac:dyDescent="0.5">
      <c r="A26" s="76">
        <v>1</v>
      </c>
      <c r="B26" s="78">
        <v>23</v>
      </c>
      <c r="C26" s="33" t="s">
        <v>92</v>
      </c>
      <c r="D26" s="34">
        <f>VLOOKUP($D$4,All!$A$5:$CS$85,VLOOKUP($D$2,$K$2:$M$3,3)+$B26)</f>
        <v>11.174150901747415</v>
      </c>
      <c r="F26" s="34">
        <f>VLOOKUP($F$4,All!$A$5:$CS$85,VLOOKUP($D$2,$K$2:$M$3,3)+$B26)</f>
        <v>8.3624936874611411</v>
      </c>
      <c r="H26" s="41">
        <f t="shared" si="0"/>
        <v>33.622234220662179</v>
      </c>
      <c r="I26" s="50"/>
      <c r="J26" s="75">
        <f>D26+0.00001*A26</f>
        <v>11.174160901747415</v>
      </c>
      <c r="K26" s="75">
        <f>RANK(J26,J$26:J$41)</f>
        <v>1</v>
      </c>
      <c r="L26" s="75" t="str">
        <f>VLOOKUP(MATCH($A26,K$26:K$41,0),$A$26:$D$41,3)</f>
        <v>All AOD</v>
      </c>
      <c r="M26" s="75">
        <f>VLOOKUP(MATCH($A26,K$26:K$41,0),$A$26:$D$41,4)</f>
        <v>11.174150901747415</v>
      </c>
      <c r="O26" s="36"/>
    </row>
    <row r="27" spans="1:15" x14ac:dyDescent="0.5">
      <c r="A27" s="76">
        <v>2</v>
      </c>
      <c r="B27" s="78">
        <v>24</v>
      </c>
      <c r="C27" s="39" t="s">
        <v>93</v>
      </c>
      <c r="D27" s="40">
        <f>VLOOKUP($D$4,All!$A$5:$CS$85,VLOOKUP($D$2,$K$2:$M$3,3)+$B27)</f>
        <v>7.1352292997810514</v>
      </c>
      <c r="F27" s="40">
        <f>VLOOKUP($F$4,All!$A$5:$CS$85,VLOOKUP($D$2,$K$2:$M$3,3)+$B27)</f>
        <v>5.2748643533754329</v>
      </c>
      <c r="H27" s="41">
        <f t="shared" si="0"/>
        <v>35.268488851569316</v>
      </c>
      <c r="I27" s="50"/>
      <c r="J27" s="75">
        <f t="shared" ref="J27:J41" si="5">D27+0.00001*A27</f>
        <v>7.1352492997810515</v>
      </c>
      <c r="K27" s="75">
        <f t="shared" ref="K27:K41" si="6">RANK(J27,J$26:J$41)</f>
        <v>2</v>
      </c>
      <c r="L27" s="75" t="str">
        <f t="shared" ref="L27:L41" si="7">VLOOKUP(MATCH($A27,K$26:K$41,0),$A$26:$D$41,3)</f>
        <v>Alcohol</v>
      </c>
      <c r="M27" s="75">
        <f>VLOOKUP(MATCH($A27,K$26:K$41,0),$A$26:$D$41,4)</f>
        <v>7.1352292997810514</v>
      </c>
      <c r="O27" s="36"/>
    </row>
    <row r="28" spans="1:15" x14ac:dyDescent="0.5">
      <c r="A28" s="76">
        <v>3</v>
      </c>
      <c r="B28" s="78">
        <v>25</v>
      </c>
      <c r="C28" s="39" t="s">
        <v>94</v>
      </c>
      <c r="D28" s="40">
        <f>VLOOKUP($D$4,All!$A$5:$CS$85,VLOOKUP($D$2,$K$2:$M$3,3)+$B28)</f>
        <v>3.579546471462066E-2</v>
      </c>
      <c r="F28" s="40">
        <f>VLOOKUP($F$4,All!$A$5:$CS$85,VLOOKUP($D$2,$K$2:$M$3,3)+$B28)</f>
        <v>3.5627658524508568E-2</v>
      </c>
      <c r="H28" s="41">
        <f t="shared" si="0"/>
        <v>0.47099977113751929</v>
      </c>
      <c r="I28" s="50"/>
      <c r="J28" s="75">
        <f t="shared" si="5"/>
        <v>3.5825464714620663E-2</v>
      </c>
      <c r="K28" s="75">
        <f t="shared" si="6"/>
        <v>14</v>
      </c>
      <c r="L28" s="75" t="str">
        <f t="shared" si="7"/>
        <v>Pharmaceutical Drugs (any)</v>
      </c>
      <c r="M28" s="75">
        <f>VLOOKUP(MATCH($A28,K$26:K$41,0),$A$26:$D$41,4)</f>
        <v>2.3028415633072621</v>
      </c>
      <c r="O28" s="36"/>
    </row>
    <row r="29" spans="1:15" x14ac:dyDescent="0.5">
      <c r="A29" s="76">
        <v>4</v>
      </c>
      <c r="B29" s="78">
        <v>26</v>
      </c>
      <c r="C29" s="39" t="s">
        <v>2</v>
      </c>
      <c r="D29" s="40">
        <f>VLOOKUP($D$4,All!$A$5:$CS$85,VLOOKUP($D$2,$K$2:$M$3,3)+$B29)</f>
        <v>0.4295455765754479</v>
      </c>
      <c r="F29" s="40">
        <f>VLOOKUP($F$4,All!$A$5:$CS$85,VLOOKUP($D$2,$K$2:$M$3,3)+$B29)</f>
        <v>0.35097033823079721</v>
      </c>
      <c r="H29" s="41">
        <f t="shared" si="0"/>
        <v>22.387999721212854</v>
      </c>
      <c r="I29" s="50"/>
      <c r="J29" s="75">
        <f t="shared" si="5"/>
        <v>0.42958557657544788</v>
      </c>
      <c r="K29" s="75">
        <f t="shared" si="6"/>
        <v>9</v>
      </c>
      <c r="L29" s="75" t="str">
        <f t="shared" si="7"/>
        <v>Other Stimulants</v>
      </c>
      <c r="M29" s="75">
        <f t="shared" ref="M29:M41" si="8">VLOOKUP(MATCH($A29,K$26:K$41,0),$A$26:$D$41,4)</f>
        <v>1.6406254660867803</v>
      </c>
      <c r="O29" s="36"/>
    </row>
    <row r="30" spans="1:15" x14ac:dyDescent="0.5">
      <c r="A30" s="76">
        <v>5</v>
      </c>
      <c r="B30" s="78">
        <v>27</v>
      </c>
      <c r="C30" s="39" t="s">
        <v>3</v>
      </c>
      <c r="D30" s="40">
        <f>VLOOKUP($D$4,All!$A$5:$CS$85,VLOOKUP($D$2,$K$2:$M$3,3)+$B30)</f>
        <v>0.42357966578967776</v>
      </c>
      <c r="F30" s="40">
        <f>VLOOKUP($F$4,All!$A$5:$CS$85,VLOOKUP($D$2,$K$2:$M$3,3)+$B30)</f>
        <v>0.23499093920420547</v>
      </c>
      <c r="H30" s="41">
        <f t="shared" si="0"/>
        <v>80.253616256067644</v>
      </c>
      <c r="I30" s="50"/>
      <c r="J30" s="75">
        <f t="shared" si="5"/>
        <v>0.42362966578967776</v>
      </c>
      <c r="K30" s="75">
        <f t="shared" si="6"/>
        <v>10</v>
      </c>
      <c r="L30" s="75" t="str">
        <f t="shared" si="7"/>
        <v>Opioid</v>
      </c>
      <c r="M30" s="75">
        <f t="shared" si="8"/>
        <v>0.8232956884362751</v>
      </c>
      <c r="O30" s="36"/>
    </row>
    <row r="31" spans="1:15" x14ac:dyDescent="0.5">
      <c r="A31" s="76">
        <v>6</v>
      </c>
      <c r="B31" s="78">
        <v>28</v>
      </c>
      <c r="C31" s="39" t="s">
        <v>95</v>
      </c>
      <c r="D31" s="40">
        <f>VLOOKUP($D$4,All!$A$5:$CS$85,VLOOKUP($D$2,$K$2:$M$3,3)+$B31)</f>
        <v>0.30426145007427557</v>
      </c>
      <c r="F31" s="40">
        <f>VLOOKUP($F$4,All!$A$5:$CS$85,VLOOKUP($D$2,$K$2:$M$3,3)+$B31)</f>
        <v>0.24105522150624947</v>
      </c>
      <c r="H31" s="41">
        <f t="shared" si="0"/>
        <v>26.220642794243499</v>
      </c>
      <c r="I31" s="50"/>
      <c r="J31" s="75">
        <f t="shared" si="5"/>
        <v>0.30432145007427558</v>
      </c>
      <c r="K31" s="75">
        <f t="shared" si="6"/>
        <v>11</v>
      </c>
      <c r="L31" s="75" t="str">
        <f t="shared" si="7"/>
        <v>Cannabis</v>
      </c>
      <c r="M31" s="75">
        <f t="shared" si="8"/>
        <v>0.81136386686473494</v>
      </c>
      <c r="O31" s="36"/>
    </row>
    <row r="32" spans="1:15" x14ac:dyDescent="0.5">
      <c r="A32" s="76">
        <v>7</v>
      </c>
      <c r="B32" s="78">
        <v>29</v>
      </c>
      <c r="C32" s="39" t="s">
        <v>5</v>
      </c>
      <c r="D32" s="40">
        <f>VLOOKUP($D$4,All!$A$5:$CS$85,VLOOKUP($D$2,$K$2:$M$3,3)+$B32)</f>
        <v>0.47130695207583861</v>
      </c>
      <c r="F32" s="40">
        <f>VLOOKUP($F$4,All!$A$5:$CS$85,VLOOKUP($D$2,$K$2:$M$3,3)+$B32)</f>
        <v>0.32595517373486566</v>
      </c>
      <c r="H32" s="41">
        <f t="shared" si="0"/>
        <v>44.592566724896713</v>
      </c>
      <c r="I32" s="50"/>
      <c r="J32" s="75">
        <f t="shared" si="5"/>
        <v>0.47137695207583863</v>
      </c>
      <c r="K32" s="75">
        <f t="shared" si="6"/>
        <v>8</v>
      </c>
      <c r="L32" s="75" t="str">
        <f t="shared" si="7"/>
        <v>Other Sedatives</v>
      </c>
      <c r="M32" s="75">
        <f t="shared" si="8"/>
        <v>0.66221609722048214</v>
      </c>
      <c r="O32" s="36"/>
    </row>
    <row r="33" spans="1:15" x14ac:dyDescent="0.5">
      <c r="A33" s="76">
        <v>8</v>
      </c>
      <c r="B33" s="78">
        <v>30</v>
      </c>
      <c r="C33" s="39" t="s">
        <v>6</v>
      </c>
      <c r="D33" s="40">
        <f>VLOOKUP($D$4,All!$A$5:$CS$85,VLOOKUP($D$2,$K$2:$M$3,3)+$B33)</f>
        <v>0.81136386686473494</v>
      </c>
      <c r="F33" s="40">
        <f>VLOOKUP($F$4,All!$A$5:$CS$85,VLOOKUP($D$2,$K$2:$M$3,3)+$B33)</f>
        <v>0.9425410767951905</v>
      </c>
      <c r="H33" s="41">
        <f t="shared" si="0"/>
        <v>-13.917399799325638</v>
      </c>
      <c r="I33" s="50"/>
      <c r="J33" s="75">
        <f t="shared" si="5"/>
        <v>0.81144386686473491</v>
      </c>
      <c r="K33" s="75">
        <f t="shared" si="6"/>
        <v>6</v>
      </c>
      <c r="L33" s="75" t="str">
        <f t="shared" si="7"/>
        <v>Benzodiazepines</v>
      </c>
      <c r="M33" s="75">
        <f t="shared" si="8"/>
        <v>0.47130695207583861</v>
      </c>
      <c r="O33" s="36"/>
    </row>
    <row r="34" spans="1:15" x14ac:dyDescent="0.5">
      <c r="A34" s="76">
        <v>9</v>
      </c>
      <c r="B34" s="78">
        <v>31</v>
      </c>
      <c r="C34" s="39" t="s">
        <v>8</v>
      </c>
      <c r="D34" s="40">
        <f>VLOOKUP($D$4,All!$A$5:$CS$85,VLOOKUP($D$2,$K$2:$M$3,3)+$B34)</f>
        <v>5.9659107857701094E-2</v>
      </c>
      <c r="F34" s="40">
        <f>VLOOKUP($F$4,All!$A$5:$CS$85,VLOOKUP($D$2,$K$2:$M$3,3)+$B34)</f>
        <v>3.7143729100019576E-2</v>
      </c>
      <c r="H34" s="41">
        <f t="shared" si="0"/>
        <v>60.616904396036134</v>
      </c>
      <c r="I34" s="50"/>
      <c r="J34" s="75">
        <f t="shared" si="5"/>
        <v>5.9749107857701093E-2</v>
      </c>
      <c r="K34" s="75">
        <f t="shared" si="6"/>
        <v>12</v>
      </c>
      <c r="L34" s="75" t="str">
        <f t="shared" si="7"/>
        <v>Analgesics</v>
      </c>
      <c r="M34" s="75">
        <f t="shared" si="8"/>
        <v>0.4295455765754479</v>
      </c>
      <c r="O34" s="36"/>
    </row>
    <row r="35" spans="1:15" x14ac:dyDescent="0.5">
      <c r="A35" s="76">
        <v>10</v>
      </c>
      <c r="B35" s="78">
        <v>32</v>
      </c>
      <c r="C35" s="39" t="s">
        <v>96</v>
      </c>
      <c r="D35" s="40">
        <f>VLOOKUP($D$4,All!$A$5:$CS$85,VLOOKUP($D$2,$K$2:$M$3,3)+$B35)</f>
        <v>5.3693197071930987E-2</v>
      </c>
      <c r="F35" s="40">
        <f>VLOOKUP($F$4,All!$A$5:$CS$85,VLOOKUP($D$2,$K$2:$M$3,3)+$B35)</f>
        <v>6.5494248862075319E-2</v>
      </c>
      <c r="H35" s="41">
        <f t="shared" si="0"/>
        <v>-18.018455047856534</v>
      </c>
      <c r="I35" s="50"/>
      <c r="J35" s="75">
        <f t="shared" si="5"/>
        <v>5.379319707193099E-2</v>
      </c>
      <c r="K35" s="75">
        <f t="shared" si="6"/>
        <v>13</v>
      </c>
      <c r="L35" s="75" t="str">
        <f t="shared" si="7"/>
        <v>Antidepressants</v>
      </c>
      <c r="M35" s="75">
        <f t="shared" si="8"/>
        <v>0.42357966578967776</v>
      </c>
      <c r="O35" s="36"/>
    </row>
    <row r="36" spans="1:15" x14ac:dyDescent="0.5">
      <c r="A36" s="76">
        <v>11</v>
      </c>
      <c r="B36" s="78">
        <v>33</v>
      </c>
      <c r="C36" s="39" t="s">
        <v>9</v>
      </c>
      <c r="D36" s="40">
        <f>VLOOKUP($D$4,All!$A$5:$CS$85,VLOOKUP($D$2,$K$2:$M$3,3)+$B36)</f>
        <v>1.789773235731033E-2</v>
      </c>
      <c r="F36" s="40">
        <f>VLOOKUP($F$4,All!$A$5:$CS$85,VLOOKUP($D$2,$K$2:$M$3,3)+$B36)</f>
        <v>2.1528202172256244E-2</v>
      </c>
      <c r="H36" s="41">
        <f t="shared" si="0"/>
        <v>-16.863785400643259</v>
      </c>
      <c r="I36" s="50"/>
      <c r="J36" s="75">
        <f t="shared" si="5"/>
        <v>1.8007732357310329E-2</v>
      </c>
      <c r="K36" s="75">
        <f t="shared" si="6"/>
        <v>16</v>
      </c>
      <c r="L36" s="75" t="str">
        <f t="shared" si="7"/>
        <v>Anti-psychotics</v>
      </c>
      <c r="M36" s="75">
        <f t="shared" si="8"/>
        <v>0.30426145007427557</v>
      </c>
      <c r="O36" s="36"/>
    </row>
    <row r="37" spans="1:15" x14ac:dyDescent="0.5">
      <c r="A37" s="76">
        <v>12</v>
      </c>
      <c r="B37" s="78">
        <v>34</v>
      </c>
      <c r="C37" s="39" t="s">
        <v>97</v>
      </c>
      <c r="D37" s="40">
        <f>VLOOKUP($D$4,All!$A$5:$CS$85,VLOOKUP($D$2,$K$2:$M$3,3)+$B37)</f>
        <v>0.8232956884362751</v>
      </c>
      <c r="F37" s="40">
        <f>VLOOKUP($F$4,All!$A$5:$CS$85,VLOOKUP($D$2,$K$2:$M$3,3)+$B37)</f>
        <v>0.77152831587754944</v>
      </c>
      <c r="H37" s="41">
        <f t="shared" si="0"/>
        <v>6.7097177761835702</v>
      </c>
      <c r="I37" s="50"/>
      <c r="J37" s="75">
        <f t="shared" si="5"/>
        <v>0.82341568843627511</v>
      </c>
      <c r="K37" s="75">
        <f t="shared" si="6"/>
        <v>5</v>
      </c>
      <c r="L37" s="75" t="str">
        <f t="shared" si="7"/>
        <v>Hallucinogens</v>
      </c>
      <c r="M37" s="75">
        <f t="shared" si="8"/>
        <v>5.9659107857701094E-2</v>
      </c>
      <c r="O37" s="36"/>
    </row>
    <row r="38" spans="1:15" x14ac:dyDescent="0.5">
      <c r="A38" s="76">
        <v>13</v>
      </c>
      <c r="B38" s="78">
        <v>35</v>
      </c>
      <c r="C38" s="39" t="s">
        <v>11</v>
      </c>
      <c r="D38" s="40">
        <f>VLOOKUP($D$4,All!$A$5:$CS$85,VLOOKUP($D$2,$K$2:$M$3,3)+$B38)</f>
        <v>0.66221609722048214</v>
      </c>
      <c r="F38" s="40">
        <f>VLOOKUP($F$4,All!$A$5:$CS$85,VLOOKUP($D$2,$K$2:$M$3,3)+$B38)</f>
        <v>0.48787151119944078</v>
      </c>
      <c r="H38" s="41">
        <f t="shared" si="0"/>
        <v>35.735758702616614</v>
      </c>
      <c r="I38" s="50"/>
      <c r="J38" s="75">
        <f t="shared" si="5"/>
        <v>0.6623460972204821</v>
      </c>
      <c r="K38" s="75">
        <f t="shared" si="6"/>
        <v>7</v>
      </c>
      <c r="L38" s="75" t="str">
        <f t="shared" si="7"/>
        <v>Heroin</v>
      </c>
      <c r="M38" s="75">
        <f t="shared" si="8"/>
        <v>5.3693197071930987E-2</v>
      </c>
      <c r="O38" s="36"/>
    </row>
    <row r="39" spans="1:15" x14ac:dyDescent="0.5">
      <c r="A39" s="76">
        <v>14</v>
      </c>
      <c r="B39" s="78">
        <v>36</v>
      </c>
      <c r="C39" s="39" t="s">
        <v>12</v>
      </c>
      <c r="D39" s="40">
        <f>VLOOKUP($D$4,All!$A$5:$CS$85,VLOOKUP($D$2,$K$2:$M$3,3)+$B39)</f>
        <v>1.6406254660867803</v>
      </c>
      <c r="F39" s="40">
        <f>VLOOKUP($F$4,All!$A$5:$CS$85,VLOOKUP($D$2,$K$2:$M$3,3)+$B39)</f>
        <v>1.105215449547521</v>
      </c>
      <c r="H39" s="41">
        <f t="shared" si="0"/>
        <v>48.443949707584885</v>
      </c>
      <c r="I39" s="50"/>
      <c r="J39" s="75">
        <f t="shared" si="5"/>
        <v>1.6407654660867803</v>
      </c>
      <c r="K39" s="75">
        <f t="shared" si="6"/>
        <v>4</v>
      </c>
      <c r="L39" s="75" t="str">
        <f t="shared" si="7"/>
        <v>Amphetamines</v>
      </c>
      <c r="M39" s="75">
        <f t="shared" si="8"/>
        <v>3.579546471462066E-2</v>
      </c>
      <c r="O39" s="36"/>
    </row>
    <row r="40" spans="1:15" x14ac:dyDescent="0.5">
      <c r="A40" s="76">
        <v>15</v>
      </c>
      <c r="B40" s="78">
        <v>37</v>
      </c>
      <c r="C40" s="39" t="s">
        <v>185</v>
      </c>
      <c r="D40" s="40">
        <f>VLOOKUP($D$4,All!$A$5:$CS$85,VLOOKUP($D$2,$K$2:$M$3,3)+$B40)</f>
        <v>2.3028415633072621</v>
      </c>
      <c r="F40" s="40">
        <f>VLOOKUP($F$4,All!$A$5:$CS$85,VLOOKUP($D$2,$K$2:$M$3,3)+$B40)</f>
        <v>1.6552458543429132</v>
      </c>
      <c r="H40" s="41">
        <f t="shared" si="0"/>
        <v>39.1238381455682</v>
      </c>
      <c r="I40" s="50"/>
      <c r="J40" s="75">
        <f t="shared" si="5"/>
        <v>2.3029915633072622</v>
      </c>
      <c r="K40" s="75">
        <f t="shared" si="6"/>
        <v>3</v>
      </c>
      <c r="L40" s="75" t="str">
        <f t="shared" si="7"/>
        <v>Pharmaco-therapy</v>
      </c>
      <c r="M40" s="75">
        <f t="shared" si="8"/>
        <v>1.789773235731033E-2</v>
      </c>
      <c r="O40" s="36"/>
    </row>
    <row r="41" spans="1:15" x14ac:dyDescent="0.5">
      <c r="A41" s="76">
        <v>16</v>
      </c>
      <c r="B41" s="78">
        <v>38</v>
      </c>
      <c r="C41" s="33" t="s">
        <v>107</v>
      </c>
      <c r="D41" s="34">
        <f>VLOOKUP($D$4,All!$A$5:$CS$85,VLOOKUP($D$2,$K$2:$M$3,3)+$B41)</f>
        <v>1.789773235731033E-2</v>
      </c>
      <c r="F41" s="34">
        <f>VLOOKUP($F$4,All!$A$5:$CS$85,VLOOKUP($D$2,$K$2:$M$3,3)+$B41)</f>
        <v>1.5918741042865531E-2</v>
      </c>
      <c r="H41" s="60">
        <f t="shared" si="0"/>
        <v>12.431833077225317</v>
      </c>
      <c r="I41" s="50"/>
      <c r="J41" s="75">
        <f t="shared" si="5"/>
        <v>1.8057732357310331E-2</v>
      </c>
      <c r="K41" s="75">
        <f t="shared" si="6"/>
        <v>15</v>
      </c>
      <c r="L41" s="75" t="str">
        <f t="shared" si="7"/>
        <v>Inhalants</v>
      </c>
      <c r="M41" s="75">
        <f t="shared" si="8"/>
        <v>1.789773235731033E-2</v>
      </c>
      <c r="O41" s="36"/>
    </row>
    <row r="42" spans="1:15" ht="16.149999999999999" thickBot="1" x14ac:dyDescent="0.55000000000000004">
      <c r="B42" s="78">
        <v>39</v>
      </c>
      <c r="C42" s="57" t="s">
        <v>124</v>
      </c>
      <c r="D42" s="117" t="s">
        <v>194</v>
      </c>
      <c r="E42" s="117"/>
      <c r="F42" s="117"/>
      <c r="G42" s="117"/>
      <c r="H42" s="117"/>
      <c r="I42" s="50"/>
      <c r="J42" s="75"/>
      <c r="K42" s="75"/>
      <c r="L42" s="75"/>
      <c r="M42" s="75"/>
    </row>
    <row r="43" spans="1:15" ht="16.149999999999999" thickBot="1" x14ac:dyDescent="0.55000000000000004">
      <c r="B43" s="78">
        <v>40</v>
      </c>
      <c r="C43" s="33" t="s">
        <v>127</v>
      </c>
      <c r="D43" s="34">
        <f>VLOOKUP($D$4,All!$A$5:$CS$85,VLOOKUP($D$2,$K$2:$M$3,3)+$B43)</f>
        <v>0.13721594807271253</v>
      </c>
      <c r="F43" s="34">
        <f>VLOOKUP($F$4,All!$A$5:$CS$85,VLOOKUP($D$2,$K$2:$M$3,3)+$B43)</f>
        <v>0.12765314245802645</v>
      </c>
      <c r="H43" s="60">
        <f t="shared" si="0"/>
        <v>7.4912418374897651</v>
      </c>
      <c r="I43" s="50"/>
      <c r="J43" s="75"/>
      <c r="K43" s="75"/>
      <c r="L43" s="75"/>
      <c r="M43" s="75"/>
    </row>
    <row r="44" spans="1:15" ht="16.149999999999999" thickBot="1" x14ac:dyDescent="0.55000000000000004">
      <c r="B44" s="78">
        <v>41</v>
      </c>
      <c r="C44" s="57" t="s">
        <v>184</v>
      </c>
      <c r="D44" s="67" t="s">
        <v>195</v>
      </c>
      <c r="E44" s="59"/>
      <c r="F44" s="58"/>
      <c r="G44" s="59"/>
      <c r="H44" s="61"/>
      <c r="I44" s="50"/>
      <c r="J44" s="50"/>
      <c r="K44" s="50"/>
      <c r="L44" s="50"/>
      <c r="M44" s="50"/>
    </row>
    <row r="45" spans="1:15" x14ac:dyDescent="0.5">
      <c r="B45" s="78">
        <v>42</v>
      </c>
      <c r="C45" s="33" t="s">
        <v>93</v>
      </c>
      <c r="D45" s="34">
        <f>VLOOKUP($D$4,All!$A$5:$CS$85,VLOOKUP($D$2,$K$2:$M$3,3)+$B45)</f>
        <v>1.9508528269468257</v>
      </c>
      <c r="F45" s="34">
        <f>VLOOKUP($F$4,All!$A$5:$CS$85,VLOOKUP($D$2,$K$2:$M$3,3)+$B45)</f>
        <v>1.3941785012399184</v>
      </c>
      <c r="H45" s="41">
        <f t="shared" si="0"/>
        <v>39.928482989217429</v>
      </c>
      <c r="I45" s="50"/>
      <c r="J45" s="50"/>
      <c r="K45" s="50"/>
    </row>
    <row r="46" spans="1:15" x14ac:dyDescent="0.5">
      <c r="B46" s="78">
        <v>43</v>
      </c>
      <c r="C46" s="39" t="s">
        <v>100</v>
      </c>
      <c r="D46" s="40">
        <f>VLOOKUP($D$4,All!$A$5:$CS$85,VLOOKUP($D$2,$K$2:$M$3,3)+$B46)</f>
        <v>1.1931821571540218E-2</v>
      </c>
      <c r="F46" s="40">
        <f>VLOOKUP($F$4,All!$A$5:$CS$85,VLOOKUP($D$2,$K$2:$M$3,3)+$B46)</f>
        <v>1.5615526927763329E-2</v>
      </c>
      <c r="H46" s="41">
        <f t="shared" si="0"/>
        <v>-23.590016355283772</v>
      </c>
      <c r="I46" s="50"/>
      <c r="J46" s="50"/>
      <c r="K46" s="50"/>
    </row>
    <row r="47" spans="1:15" x14ac:dyDescent="0.5">
      <c r="B47" s="78">
        <v>44</v>
      </c>
      <c r="C47" s="33" t="s">
        <v>99</v>
      </c>
      <c r="D47" s="34">
        <f>VLOOKUP($D$4,All!$A$5:$CS$85,VLOOKUP($D$2,$K$2:$M$3,3)+$B47)</f>
        <v>1.9627846485183662</v>
      </c>
      <c r="F47" s="34">
        <f>VLOOKUP($F$4,All!$A$5:$CS$85,VLOOKUP($D$2,$K$2:$M$3,3)+$B47)</f>
        <v>1.4097940281676817</v>
      </c>
      <c r="H47" s="41">
        <f t="shared" si="0"/>
        <v>39.224922882487299</v>
      </c>
      <c r="I47" s="50"/>
      <c r="J47" s="50"/>
      <c r="K47" s="50"/>
    </row>
    <row r="48" spans="1:15" ht="16.5" customHeight="1" thickBot="1" x14ac:dyDescent="0.55000000000000004">
      <c r="B48" s="78">
        <v>45</v>
      </c>
      <c r="C48" s="57" t="s">
        <v>123</v>
      </c>
      <c r="D48" s="67" t="s">
        <v>196</v>
      </c>
      <c r="E48" s="59"/>
      <c r="F48" s="58"/>
      <c r="G48" s="59"/>
      <c r="H48" s="59"/>
    </row>
    <row r="49" spans="2:8" ht="16.149999999999999" thickBot="1" x14ac:dyDescent="0.55000000000000004">
      <c r="B49" s="78">
        <v>46</v>
      </c>
      <c r="C49" s="33" t="s">
        <v>101</v>
      </c>
      <c r="D49" s="34">
        <f>VLOOKUP($D$4,All!$A$5:$CS$85,VLOOKUP($D$2,$K$2:$M$3,3)+$B49)</f>
        <v>0.63238654329163158</v>
      </c>
      <c r="F49" s="34">
        <f>VLOOKUP($F$4,All!$A$5:$CS$85,VLOOKUP($D$2,$K$2:$M$3,3)+$B49)</f>
        <v>0.81670721902777732</v>
      </c>
      <c r="H49" s="60">
        <f t="shared" si="0"/>
        <v>-22.568757988396911</v>
      </c>
    </row>
    <row r="50" spans="2:8" ht="16.149999999999999" thickBot="1" x14ac:dyDescent="0.55000000000000004">
      <c r="B50" s="78">
        <v>47</v>
      </c>
      <c r="C50" s="57" t="s">
        <v>129</v>
      </c>
      <c r="D50" s="113" t="s">
        <v>130</v>
      </c>
      <c r="E50" s="113"/>
      <c r="F50" s="113"/>
      <c r="G50" s="113"/>
      <c r="H50" s="113"/>
    </row>
    <row r="51" spans="2:8" ht="16.149999999999999" thickBot="1" x14ac:dyDescent="0.55000000000000004">
      <c r="B51" s="78">
        <v>48</v>
      </c>
      <c r="C51" s="54" t="s">
        <v>102</v>
      </c>
      <c r="D51" s="55">
        <f>VLOOKUP($D$4,All!$A$5:$CS$85,VLOOKUP($D$2,$K$2:$M$3,3)+$B51)</f>
        <v>1.7838073249452628</v>
      </c>
      <c r="E51" s="56"/>
      <c r="F51" s="55">
        <f>VLOOKUP($F$4,All!$A$5:$CS$85,VLOOKUP($D$2,$K$2:$M$3,3)+$B51)</f>
        <v>1.2609158976525012</v>
      </c>
      <c r="G51" s="56"/>
      <c r="H51" s="41">
        <f t="shared" si="0"/>
        <v>41.469175562482</v>
      </c>
    </row>
    <row r="52" spans="2:8" ht="16.149999999999999" thickBot="1" x14ac:dyDescent="0.55000000000000004">
      <c r="B52" s="77">
        <v>49</v>
      </c>
      <c r="C52" s="57" t="s">
        <v>189</v>
      </c>
      <c r="D52" s="113" t="s">
        <v>190</v>
      </c>
      <c r="E52" s="113"/>
      <c r="F52" s="113"/>
      <c r="G52" s="113"/>
      <c r="H52" s="113"/>
    </row>
    <row r="53" spans="2:8" x14ac:dyDescent="0.5">
      <c r="B53" s="77">
        <v>50</v>
      </c>
      <c r="C53" s="63" t="s">
        <v>191</v>
      </c>
      <c r="D53" s="64">
        <f>VLOOKUP($D$4,All!$A$5:$CU$85,VLOOKUP($D$2,$K$2:$M$3,3)+$B53)</f>
        <v>460.73124800132655</v>
      </c>
      <c r="E53" s="65"/>
      <c r="F53" s="64">
        <f>VLOOKUP($F$4,All!$A$5:$CU$85,VLOOKUP($D$2,$K$2:$M$3,3)+$B53)</f>
        <v>549.28792967250888</v>
      </c>
      <c r="G53" s="65"/>
      <c r="H53" s="66">
        <f t="shared" ref="H53" si="9">IF(OR(D53=0,F53=0),"n.a",(D53-F53)/F53*100)</f>
        <v>-16.122087686139533</v>
      </c>
    </row>
  </sheetData>
  <mergeCells count="6">
    <mergeCell ref="H5:H6"/>
    <mergeCell ref="D50:H50"/>
    <mergeCell ref="C1:H1"/>
    <mergeCell ref="J5:P5"/>
    <mergeCell ref="D52:H52"/>
    <mergeCell ref="D42:H4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R91"/>
  <sheetViews>
    <sheetView topLeftCell="A74" zoomScale="90" zoomScaleNormal="90" workbookViewId="0">
      <selection activeCell="H47" sqref="H47"/>
    </sheetView>
  </sheetViews>
  <sheetFormatPr defaultRowHeight="15.75" x14ac:dyDescent="0.5"/>
  <cols>
    <col min="1" max="1" width="4.1875" style="27" customWidth="1"/>
    <col min="2" max="2" width="1.9375" style="27" bestFit="1" customWidth="1"/>
    <col min="3" max="3" width="20.875" style="27" customWidth="1"/>
    <col min="4" max="6" width="9" style="27"/>
    <col min="7" max="7" width="14.6875" style="27" bestFit="1" customWidth="1"/>
    <col min="8" max="17" width="9" style="27"/>
    <col min="18" max="18" width="63.6875" style="36" customWidth="1"/>
    <col min="19" max="16384" width="9" style="27"/>
  </cols>
  <sheetData>
    <row r="1" spans="1:18" ht="38.65" customHeight="1" x14ac:dyDescent="0.6">
      <c r="B1" s="118" t="s">
        <v>134</v>
      </c>
      <c r="C1" s="118"/>
      <c r="D1" s="118"/>
      <c r="E1" s="118"/>
      <c r="F1" s="118"/>
      <c r="G1" s="118"/>
      <c r="H1" s="118"/>
      <c r="I1" s="118"/>
    </row>
    <row r="2" spans="1:18" x14ac:dyDescent="0.5">
      <c r="B2" s="119" t="s">
        <v>138</v>
      </c>
      <c r="C2" s="119"/>
      <c r="D2" s="119"/>
      <c r="E2" s="119"/>
      <c r="F2" s="119"/>
      <c r="G2" s="119"/>
      <c r="H2" s="119"/>
      <c r="I2" s="119"/>
    </row>
    <row r="3" spans="1:18" x14ac:dyDescent="0.5">
      <c r="B3" s="35" t="s">
        <v>135</v>
      </c>
    </row>
    <row r="4" spans="1:18" x14ac:dyDescent="0.5">
      <c r="A4" s="42"/>
      <c r="B4" s="43">
        <v>48</v>
      </c>
      <c r="C4" s="42"/>
      <c r="D4" s="42"/>
      <c r="E4" s="42"/>
      <c r="F4" s="42"/>
      <c r="G4" s="42"/>
      <c r="H4" s="42"/>
      <c r="I4" s="42"/>
      <c r="J4" s="42"/>
    </row>
    <row r="5" spans="1:18" x14ac:dyDescent="0.5">
      <c r="A5" s="49"/>
      <c r="B5" s="49"/>
      <c r="C5" s="49"/>
      <c r="D5" s="49"/>
      <c r="E5" s="49"/>
      <c r="F5" s="49"/>
      <c r="G5" s="49"/>
      <c r="H5" s="49"/>
      <c r="I5" s="49"/>
      <c r="J5" s="42"/>
    </row>
    <row r="6" spans="1:18" x14ac:dyDescent="0.5">
      <c r="A6" s="49"/>
      <c r="B6" s="49"/>
      <c r="C6" s="49"/>
      <c r="D6" s="49"/>
      <c r="E6" s="49"/>
      <c r="F6" s="49"/>
      <c r="G6" s="49"/>
      <c r="H6" s="49"/>
      <c r="I6" s="49"/>
      <c r="J6" s="42"/>
    </row>
    <row r="7" spans="1:18" x14ac:dyDescent="0.5">
      <c r="A7" s="49"/>
      <c r="B7" s="49"/>
      <c r="C7" s="49"/>
      <c r="D7" s="49"/>
      <c r="E7" s="49"/>
      <c r="F7" s="49"/>
      <c r="G7" s="49"/>
      <c r="H7" s="49"/>
      <c r="I7" s="49"/>
      <c r="J7" s="42"/>
      <c r="R7" s="53"/>
    </row>
    <row r="8" spans="1:18" x14ac:dyDescent="0.5">
      <c r="A8" s="49"/>
      <c r="B8" s="49"/>
      <c r="C8" s="49"/>
      <c r="D8" s="49"/>
      <c r="E8" s="49" t="s">
        <v>132</v>
      </c>
      <c r="F8" s="49" t="s">
        <v>133</v>
      </c>
      <c r="G8" s="49"/>
      <c r="H8" s="49"/>
      <c r="I8" s="49"/>
      <c r="J8" s="49"/>
      <c r="K8" s="49"/>
      <c r="L8" s="49"/>
      <c r="R8" s="52" t="s">
        <v>183</v>
      </c>
    </row>
    <row r="9" spans="1:18" x14ac:dyDescent="0.5">
      <c r="A9" s="49"/>
      <c r="B9" s="69">
        <v>1</v>
      </c>
      <c r="C9" s="70" t="s">
        <v>13</v>
      </c>
      <c r="D9" s="71">
        <f>VLOOKUP($B9,All!$A$5:$CU$85,Comparison!$B$4+51)</f>
        <v>300.62437369922145</v>
      </c>
      <c r="E9" s="71">
        <f>D9+0.0001*B9</f>
        <v>300.62447369922143</v>
      </c>
      <c r="F9" s="72">
        <f>RANK(E9,E$9:E$87)</f>
        <v>60</v>
      </c>
      <c r="G9" s="73" t="str">
        <f>VLOOKUP(MATCH(B9,F$9:F$87,0),$B$9:$D$87,2)</f>
        <v xml:space="preserve">Melbourne </v>
      </c>
      <c r="H9" s="74">
        <f>VLOOKUP(MATCH(B9,F$9:F$87,0),$B$9:$D$87,3)</f>
        <v>1701.1689414223208</v>
      </c>
      <c r="I9" s="49"/>
      <c r="J9" s="69"/>
      <c r="K9" s="70"/>
      <c r="L9" s="72"/>
      <c r="R9" s="51" t="s">
        <v>139</v>
      </c>
    </row>
    <row r="10" spans="1:18" x14ac:dyDescent="0.5">
      <c r="A10" s="49"/>
      <c r="B10" s="69">
        <v>2</v>
      </c>
      <c r="C10" s="70" t="s">
        <v>14</v>
      </c>
      <c r="D10" s="71">
        <f>VLOOKUP($B10,All!$A$5:$CU$85,Comparison!$B$4+51)</f>
        <v>1186.7948182198077</v>
      </c>
      <c r="E10" s="71">
        <f t="shared" ref="E10:E73" si="0">D10+0.0001*B10</f>
        <v>1186.7950182198076</v>
      </c>
      <c r="F10" s="72">
        <f t="shared" ref="F10:F73" si="1">RANK(E10,E$9:E$87)</f>
        <v>4</v>
      </c>
      <c r="G10" s="73" t="str">
        <f t="shared" ref="G10:G73" si="2">VLOOKUP(MATCH(B10,F$9:F$87,0),$B$9:$D$87,2)</f>
        <v xml:space="preserve">Latrobe </v>
      </c>
      <c r="H10" s="74">
        <f t="shared" ref="H10:H73" si="3">VLOOKUP(MATCH(B10,F$9:F$87,0),$B$9:$D$87,3)</f>
        <v>1538.5628663636962</v>
      </c>
      <c r="I10" s="49"/>
      <c r="J10" s="69"/>
      <c r="K10" s="70"/>
      <c r="L10" s="72"/>
      <c r="R10" s="51" t="s">
        <v>140</v>
      </c>
    </row>
    <row r="11" spans="1:18" x14ac:dyDescent="0.5">
      <c r="A11" s="49"/>
      <c r="B11" s="69">
        <v>3</v>
      </c>
      <c r="C11" s="70" t="s">
        <v>15</v>
      </c>
      <c r="D11" s="71">
        <f>VLOOKUP($B11,All!$A$5:$CU$85,Comparison!$B$4+51)</f>
        <v>342.13054839665591</v>
      </c>
      <c r="E11" s="71">
        <f t="shared" si="0"/>
        <v>342.13084839665589</v>
      </c>
      <c r="F11" s="72">
        <f t="shared" si="1"/>
        <v>51</v>
      </c>
      <c r="G11" s="73" t="str">
        <f t="shared" si="2"/>
        <v xml:space="preserve">Northern Grampians </v>
      </c>
      <c r="H11" s="74">
        <f t="shared" si="3"/>
        <v>1245.2863281592563</v>
      </c>
      <c r="I11" s="49"/>
      <c r="J11" s="69"/>
      <c r="K11" s="70"/>
      <c r="L11" s="72"/>
      <c r="R11" s="51" t="s">
        <v>141</v>
      </c>
    </row>
    <row r="12" spans="1:18" x14ac:dyDescent="0.5">
      <c r="A12" s="49"/>
      <c r="B12" s="69">
        <v>4</v>
      </c>
      <c r="C12" s="70" t="s">
        <v>16</v>
      </c>
      <c r="D12" s="71">
        <f>VLOOKUP($B12,All!$A$5:$CU$85,Comparison!$B$4+51)</f>
        <v>622.25253903289376</v>
      </c>
      <c r="E12" s="71">
        <f t="shared" si="0"/>
        <v>622.25293903289378</v>
      </c>
      <c r="F12" s="72">
        <f t="shared" si="1"/>
        <v>27</v>
      </c>
      <c r="G12" s="73" t="str">
        <f t="shared" si="2"/>
        <v xml:space="preserve">Ararat </v>
      </c>
      <c r="H12" s="74">
        <f t="shared" si="3"/>
        <v>1186.7948182198077</v>
      </c>
      <c r="I12" s="49"/>
      <c r="J12" s="69"/>
      <c r="K12" s="70"/>
      <c r="L12" s="72"/>
      <c r="R12" s="51" t="s">
        <v>142</v>
      </c>
    </row>
    <row r="13" spans="1:18" x14ac:dyDescent="0.5">
      <c r="A13" s="49"/>
      <c r="B13" s="69">
        <v>5</v>
      </c>
      <c r="C13" s="70" t="s">
        <v>17</v>
      </c>
      <c r="D13" s="71">
        <f>VLOOKUP($B13,All!$A$5:$CU$85,Comparison!$B$4+51)</f>
        <v>317.79943917746027</v>
      </c>
      <c r="E13" s="71">
        <f t="shared" si="0"/>
        <v>317.79993917746026</v>
      </c>
      <c r="F13" s="72">
        <f t="shared" si="1"/>
        <v>56</v>
      </c>
      <c r="G13" s="73" t="str">
        <f t="shared" si="2"/>
        <v xml:space="preserve">Mildura </v>
      </c>
      <c r="H13" s="74">
        <f t="shared" si="3"/>
        <v>995.76309061980442</v>
      </c>
      <c r="I13" s="49"/>
      <c r="J13" s="69"/>
      <c r="K13" s="70"/>
      <c r="L13" s="72"/>
      <c r="R13" s="51" t="s">
        <v>143</v>
      </c>
    </row>
    <row r="14" spans="1:18" x14ac:dyDescent="0.5">
      <c r="A14" s="49"/>
      <c r="B14" s="69">
        <v>6</v>
      </c>
      <c r="C14" s="70" t="s">
        <v>18</v>
      </c>
      <c r="D14" s="71">
        <f>VLOOKUP($B14,All!$A$5:$CU$85,Comparison!$B$4+51)</f>
        <v>765.25034618468044</v>
      </c>
      <c r="E14" s="71">
        <f t="shared" si="0"/>
        <v>765.2509461846804</v>
      </c>
      <c r="F14" s="72">
        <f t="shared" si="1"/>
        <v>17</v>
      </c>
      <c r="G14" s="73" t="str">
        <f t="shared" si="2"/>
        <v xml:space="preserve">Frankston </v>
      </c>
      <c r="H14" s="74">
        <f t="shared" si="3"/>
        <v>986.4795099694428</v>
      </c>
      <c r="I14" s="49"/>
      <c r="J14" s="69"/>
      <c r="K14" s="70"/>
      <c r="L14" s="72"/>
      <c r="R14" s="51" t="s">
        <v>144</v>
      </c>
    </row>
    <row r="15" spans="1:18" x14ac:dyDescent="0.5">
      <c r="A15" s="49"/>
      <c r="B15" s="69">
        <v>7</v>
      </c>
      <c r="C15" s="70" t="s">
        <v>19</v>
      </c>
      <c r="D15" s="71">
        <f>VLOOKUP($B15,All!$A$5:$CU$85,Comparison!$B$4+51)</f>
        <v>240.83837792097899</v>
      </c>
      <c r="E15" s="71">
        <f t="shared" si="0"/>
        <v>240.83907792097898</v>
      </c>
      <c r="F15" s="72">
        <f t="shared" si="1"/>
        <v>67</v>
      </c>
      <c r="G15" s="73" t="str">
        <f t="shared" si="2"/>
        <v xml:space="preserve">Yarra </v>
      </c>
      <c r="H15" s="74">
        <f t="shared" si="3"/>
        <v>977.4545454545455</v>
      </c>
      <c r="I15" s="49"/>
      <c r="J15" s="69"/>
      <c r="K15" s="70"/>
      <c r="L15" s="72"/>
      <c r="R15" s="51" t="s">
        <v>145</v>
      </c>
    </row>
    <row r="16" spans="1:18" x14ac:dyDescent="0.5">
      <c r="A16" s="49"/>
      <c r="B16" s="69">
        <v>8</v>
      </c>
      <c r="C16" s="70" t="s">
        <v>20</v>
      </c>
      <c r="D16" s="71">
        <f>VLOOKUP($B16,All!$A$5:$CU$85,Comparison!$B$4+51)</f>
        <v>693.21638254226502</v>
      </c>
      <c r="E16" s="71">
        <f t="shared" si="0"/>
        <v>693.21718254226505</v>
      </c>
      <c r="F16" s="72">
        <f t="shared" si="1"/>
        <v>21</v>
      </c>
      <c r="G16" s="73" t="str">
        <f t="shared" si="2"/>
        <v xml:space="preserve">Swan Hill </v>
      </c>
      <c r="H16" s="74">
        <f t="shared" si="3"/>
        <v>857.11502873283337</v>
      </c>
      <c r="I16" s="49"/>
      <c r="J16" s="69"/>
      <c r="K16" s="70"/>
      <c r="L16" s="72"/>
      <c r="R16" s="51" t="s">
        <v>146</v>
      </c>
    </row>
    <row r="17" spans="1:18" x14ac:dyDescent="0.5">
      <c r="A17" s="49"/>
      <c r="B17" s="69">
        <v>9</v>
      </c>
      <c r="C17" s="70" t="s">
        <v>21</v>
      </c>
      <c r="D17" s="71">
        <f>VLOOKUP($B17,All!$A$5:$CU$85,Comparison!$B$4+51)</f>
        <v>157.35727203684783</v>
      </c>
      <c r="E17" s="71">
        <f t="shared" si="0"/>
        <v>157.35817203684783</v>
      </c>
      <c r="F17" s="72">
        <f t="shared" si="1"/>
        <v>74</v>
      </c>
      <c r="G17" s="73" t="str">
        <f t="shared" si="2"/>
        <v xml:space="preserve">Port Phillip </v>
      </c>
      <c r="H17" s="74">
        <f t="shared" si="3"/>
        <v>822.48703595590507</v>
      </c>
      <c r="I17" s="49"/>
      <c r="J17" s="69"/>
      <c r="K17" s="70"/>
      <c r="L17" s="72"/>
      <c r="R17" s="51" t="s">
        <v>147</v>
      </c>
    </row>
    <row r="18" spans="1:18" x14ac:dyDescent="0.5">
      <c r="A18" s="49"/>
      <c r="B18" s="69">
        <v>10</v>
      </c>
      <c r="C18" s="70" t="s">
        <v>22</v>
      </c>
      <c r="D18" s="71">
        <f>VLOOKUP($B18,All!$A$5:$CU$85,Comparison!$B$4+51)</f>
        <v>670.83799526523796</v>
      </c>
      <c r="E18" s="71">
        <f t="shared" si="0"/>
        <v>670.83899526523794</v>
      </c>
      <c r="F18" s="72">
        <f t="shared" si="1"/>
        <v>22</v>
      </c>
      <c r="G18" s="73" t="str">
        <f t="shared" si="2"/>
        <v xml:space="preserve">East Gippsland </v>
      </c>
      <c r="H18" s="74">
        <f t="shared" si="3"/>
        <v>819.27710843373495</v>
      </c>
      <c r="I18" s="49"/>
      <c r="J18" s="69"/>
      <c r="K18" s="70"/>
      <c r="L18" s="72"/>
      <c r="R18" s="51" t="s">
        <v>148</v>
      </c>
    </row>
    <row r="19" spans="1:18" x14ac:dyDescent="0.5">
      <c r="A19" s="49"/>
      <c r="B19" s="69">
        <v>11</v>
      </c>
      <c r="C19" s="70" t="s">
        <v>23</v>
      </c>
      <c r="D19" s="71">
        <f>VLOOKUP($B19,All!$A$5:$CU$85,Comparison!$B$4+51)</f>
        <v>245.86133420750696</v>
      </c>
      <c r="E19" s="71">
        <f t="shared" si="0"/>
        <v>245.86243420750696</v>
      </c>
      <c r="F19" s="72">
        <f t="shared" si="1"/>
        <v>66</v>
      </c>
      <c r="G19" s="73" t="str">
        <f t="shared" si="2"/>
        <v xml:space="preserve">Central Goldfields </v>
      </c>
      <c r="H19" s="74">
        <f t="shared" si="3"/>
        <v>809.65475099297282</v>
      </c>
      <c r="I19" s="49"/>
      <c r="J19" s="69"/>
      <c r="K19" s="70"/>
      <c r="L19" s="72"/>
      <c r="R19" s="51" t="s">
        <v>149</v>
      </c>
    </row>
    <row r="20" spans="1:18" x14ac:dyDescent="0.5">
      <c r="A20" s="49"/>
      <c r="B20" s="69">
        <v>12</v>
      </c>
      <c r="C20" s="70" t="s">
        <v>24</v>
      </c>
      <c r="D20" s="71">
        <f>VLOOKUP($B20,All!$A$5:$CU$85,Comparison!$B$4+51)</f>
        <v>448.57332448573322</v>
      </c>
      <c r="E20" s="71">
        <f t="shared" si="0"/>
        <v>448.57452448573321</v>
      </c>
      <c r="F20" s="72">
        <f t="shared" si="1"/>
        <v>39</v>
      </c>
      <c r="G20" s="73" t="str">
        <f t="shared" si="2"/>
        <v xml:space="preserve">Greater Shepparton </v>
      </c>
      <c r="H20" s="74">
        <f t="shared" si="3"/>
        <v>791.71015357089607</v>
      </c>
      <c r="I20" s="49"/>
      <c r="J20" s="69"/>
      <c r="K20" s="70"/>
      <c r="L20" s="72"/>
      <c r="R20" s="51" t="s">
        <v>150</v>
      </c>
    </row>
    <row r="21" spans="1:18" x14ac:dyDescent="0.5">
      <c r="A21" s="49"/>
      <c r="B21" s="69">
        <v>13</v>
      </c>
      <c r="C21" s="70" t="s">
        <v>25</v>
      </c>
      <c r="D21" s="71">
        <f>VLOOKUP($B21,All!$A$5:$CU$85,Comparison!$B$4+51)</f>
        <v>317.57506906612275</v>
      </c>
      <c r="E21" s="71">
        <f t="shared" si="0"/>
        <v>317.57636906612277</v>
      </c>
      <c r="F21" s="72">
        <f t="shared" si="1"/>
        <v>57</v>
      </c>
      <c r="G21" s="73" t="str">
        <f t="shared" si="2"/>
        <v xml:space="preserve">Knox </v>
      </c>
      <c r="H21" s="74">
        <f t="shared" si="3"/>
        <v>788.38852658540577</v>
      </c>
      <c r="I21" s="49"/>
      <c r="J21" s="69"/>
      <c r="K21" s="70"/>
      <c r="L21" s="72"/>
      <c r="R21" s="51" t="s">
        <v>151</v>
      </c>
    </row>
    <row r="22" spans="1:18" x14ac:dyDescent="0.5">
      <c r="A22" s="49"/>
      <c r="B22" s="69">
        <v>14</v>
      </c>
      <c r="C22" s="70" t="s">
        <v>26</v>
      </c>
      <c r="D22" s="71">
        <f>VLOOKUP($B22,All!$A$5:$CU$85,Comparison!$B$4+51)</f>
        <v>434.4487109160724</v>
      </c>
      <c r="E22" s="71">
        <f t="shared" si="0"/>
        <v>434.45011091607239</v>
      </c>
      <c r="F22" s="72">
        <f t="shared" si="1"/>
        <v>42</v>
      </c>
      <c r="G22" s="73" t="str">
        <f t="shared" si="2"/>
        <v xml:space="preserve">Gannawarra </v>
      </c>
      <c r="H22" s="74">
        <f t="shared" si="3"/>
        <v>778.84615384615381</v>
      </c>
      <c r="I22" s="49"/>
      <c r="J22" s="69"/>
      <c r="K22" s="70"/>
      <c r="L22" s="72"/>
      <c r="R22" s="51" t="s">
        <v>152</v>
      </c>
    </row>
    <row r="23" spans="1:18" x14ac:dyDescent="0.5">
      <c r="A23" s="49"/>
      <c r="B23" s="69">
        <v>15</v>
      </c>
      <c r="C23" s="70" t="s">
        <v>27</v>
      </c>
      <c r="D23" s="71">
        <f>VLOOKUP($B23,All!$A$5:$CU$85,Comparison!$B$4+51)</f>
        <v>809.65475099297282</v>
      </c>
      <c r="E23" s="71">
        <f t="shared" si="0"/>
        <v>809.65625099297279</v>
      </c>
      <c r="F23" s="72">
        <f t="shared" si="1"/>
        <v>11</v>
      </c>
      <c r="G23" s="73" t="str">
        <f t="shared" si="2"/>
        <v xml:space="preserve">Wangaratta </v>
      </c>
      <c r="H23" s="74">
        <f t="shared" si="3"/>
        <v>777.47713806212971</v>
      </c>
      <c r="I23" s="49"/>
      <c r="J23" s="69"/>
      <c r="K23" s="70"/>
      <c r="L23" s="72"/>
      <c r="R23" s="51" t="s">
        <v>153</v>
      </c>
    </row>
    <row r="24" spans="1:18" x14ac:dyDescent="0.5">
      <c r="A24" s="49"/>
      <c r="B24" s="69">
        <v>16</v>
      </c>
      <c r="C24" s="70" t="s">
        <v>28</v>
      </c>
      <c r="D24" s="71">
        <f>VLOOKUP($B24,All!$A$5:$CU$85,Comparison!$B$4+51)</f>
        <v>590.89650078478439</v>
      </c>
      <c r="E24" s="71">
        <f t="shared" si="0"/>
        <v>590.89810078478445</v>
      </c>
      <c r="F24" s="72">
        <f t="shared" si="1"/>
        <v>29</v>
      </c>
      <c r="G24" s="73" t="str">
        <f t="shared" si="2"/>
        <v xml:space="preserve">Darebin </v>
      </c>
      <c r="H24" s="74">
        <f t="shared" si="3"/>
        <v>767.89040437421136</v>
      </c>
      <c r="I24" s="49"/>
      <c r="J24" s="69"/>
      <c r="K24" s="70"/>
      <c r="L24" s="72"/>
      <c r="R24" s="51" t="s">
        <v>154</v>
      </c>
    </row>
    <row r="25" spans="1:18" x14ac:dyDescent="0.5">
      <c r="A25" s="49"/>
      <c r="B25" s="69">
        <v>17</v>
      </c>
      <c r="C25" s="70" t="s">
        <v>29</v>
      </c>
      <c r="D25" s="71">
        <f>VLOOKUP($B25,All!$A$5:$CU$85,Comparison!$B$4+51)</f>
        <v>282.50360976834702</v>
      </c>
      <c r="E25" s="71">
        <f t="shared" si="0"/>
        <v>282.50530976834705</v>
      </c>
      <c r="F25" s="72">
        <f t="shared" si="1"/>
        <v>63</v>
      </c>
      <c r="G25" s="73" t="str">
        <f t="shared" si="2"/>
        <v xml:space="preserve">Baw Baw </v>
      </c>
      <c r="H25" s="74">
        <f t="shared" si="3"/>
        <v>765.25034618468044</v>
      </c>
      <c r="I25" s="49"/>
      <c r="J25" s="69"/>
      <c r="K25" s="70"/>
      <c r="L25" s="72"/>
      <c r="R25" s="51" t="s">
        <v>155</v>
      </c>
    </row>
    <row r="26" spans="1:18" x14ac:dyDescent="0.5">
      <c r="A26" s="49"/>
      <c r="B26" s="69">
        <v>18</v>
      </c>
      <c r="C26" s="70" t="s">
        <v>30</v>
      </c>
      <c r="D26" s="71">
        <f>VLOOKUP($B26,All!$A$5:$CU$85,Comparison!$B$4+51)</f>
        <v>767.89040437421136</v>
      </c>
      <c r="E26" s="71">
        <f t="shared" si="0"/>
        <v>767.89220437421136</v>
      </c>
      <c r="F26" s="72">
        <f t="shared" si="1"/>
        <v>16</v>
      </c>
      <c r="G26" s="73" t="str">
        <f t="shared" si="2"/>
        <v xml:space="preserve">Greater Dandenong </v>
      </c>
      <c r="H26" s="74">
        <f t="shared" si="3"/>
        <v>762.04844323540942</v>
      </c>
      <c r="I26" s="49"/>
      <c r="J26" s="69"/>
      <c r="K26" s="70"/>
      <c r="L26" s="72"/>
      <c r="R26" s="51" t="s">
        <v>156</v>
      </c>
    </row>
    <row r="27" spans="1:18" x14ac:dyDescent="0.5">
      <c r="A27" s="49"/>
      <c r="B27" s="69">
        <v>19</v>
      </c>
      <c r="C27" s="70" t="s">
        <v>31</v>
      </c>
      <c r="D27" s="71">
        <f>VLOOKUP($B27,All!$A$5:$CU$85,Comparison!$B$4+51)</f>
        <v>819.27710843373495</v>
      </c>
      <c r="E27" s="71">
        <f t="shared" si="0"/>
        <v>819.27900843373493</v>
      </c>
      <c r="F27" s="72">
        <f t="shared" si="1"/>
        <v>10</v>
      </c>
      <c r="G27" s="73" t="str">
        <f t="shared" si="2"/>
        <v xml:space="preserve">Wellington </v>
      </c>
      <c r="H27" s="74">
        <f t="shared" si="3"/>
        <v>741.56801429528707</v>
      </c>
      <c r="I27" s="49"/>
      <c r="J27" s="69"/>
      <c r="K27" s="70"/>
      <c r="L27" s="72"/>
      <c r="R27" s="52" t="s">
        <v>179</v>
      </c>
    </row>
    <row r="28" spans="1:18" x14ac:dyDescent="0.5">
      <c r="A28" s="49"/>
      <c r="B28" s="69">
        <v>20</v>
      </c>
      <c r="C28" s="70" t="s">
        <v>32</v>
      </c>
      <c r="D28" s="71">
        <f>VLOOKUP($B28,All!$A$5:$CU$85,Comparison!$B$4+51)</f>
        <v>986.4795099694428</v>
      </c>
      <c r="E28" s="71">
        <f t="shared" si="0"/>
        <v>986.48150996944275</v>
      </c>
      <c r="F28" s="72">
        <f t="shared" si="1"/>
        <v>6</v>
      </c>
      <c r="G28" s="73" t="str">
        <f t="shared" si="2"/>
        <v xml:space="preserve">Moira </v>
      </c>
      <c r="H28" s="74">
        <f t="shared" si="3"/>
        <v>709.57425544673197</v>
      </c>
      <c r="I28" s="49"/>
      <c r="J28" s="69"/>
      <c r="K28" s="70"/>
      <c r="L28" s="72"/>
      <c r="R28" s="51" t="s">
        <v>157</v>
      </c>
    </row>
    <row r="29" spans="1:18" x14ac:dyDescent="0.5">
      <c r="A29" s="49"/>
      <c r="B29" s="69">
        <v>21</v>
      </c>
      <c r="C29" s="70" t="s">
        <v>33</v>
      </c>
      <c r="D29" s="71">
        <f>VLOOKUP($B29,All!$A$5:$CU$85,Comparison!$B$4+51)</f>
        <v>778.84615384615381</v>
      </c>
      <c r="E29" s="71">
        <f t="shared" si="0"/>
        <v>778.84825384615385</v>
      </c>
      <c r="F29" s="72">
        <f t="shared" si="1"/>
        <v>14</v>
      </c>
      <c r="G29" s="73" t="str">
        <f t="shared" si="2"/>
        <v xml:space="preserve">Benalla </v>
      </c>
      <c r="H29" s="74">
        <f t="shared" si="3"/>
        <v>693.21638254226502</v>
      </c>
      <c r="I29" s="49"/>
      <c r="J29" s="69"/>
      <c r="K29" s="70"/>
      <c r="L29" s="72"/>
      <c r="R29" s="51" t="s">
        <v>158</v>
      </c>
    </row>
    <row r="30" spans="1:18" x14ac:dyDescent="0.5">
      <c r="A30" s="49"/>
      <c r="B30" s="69">
        <v>22</v>
      </c>
      <c r="C30" s="70" t="s">
        <v>34</v>
      </c>
      <c r="D30" s="71">
        <f>VLOOKUP($B30,All!$A$5:$CU$85,Comparison!$B$4+51)</f>
        <v>320.44799514587652</v>
      </c>
      <c r="E30" s="71">
        <f t="shared" si="0"/>
        <v>320.45019514587653</v>
      </c>
      <c r="F30" s="72">
        <f t="shared" si="1"/>
        <v>55</v>
      </c>
      <c r="G30" s="73" t="str">
        <f t="shared" si="2"/>
        <v xml:space="preserve">Brimbank </v>
      </c>
      <c r="H30" s="74">
        <f t="shared" si="3"/>
        <v>670.83799526523796</v>
      </c>
      <c r="I30" s="49"/>
      <c r="J30" s="69"/>
      <c r="K30" s="70"/>
      <c r="L30" s="72"/>
      <c r="R30" s="51" t="s">
        <v>159</v>
      </c>
    </row>
    <row r="31" spans="1:18" x14ac:dyDescent="0.5">
      <c r="A31" s="49"/>
      <c r="B31" s="69">
        <v>23</v>
      </c>
      <c r="C31" s="70" t="s">
        <v>35</v>
      </c>
      <c r="D31" s="71">
        <f>VLOOKUP($B31,All!$A$5:$CU$85,Comparison!$B$4+51)</f>
        <v>535.14092044238316</v>
      </c>
      <c r="E31" s="71">
        <f t="shared" si="0"/>
        <v>535.14322044238315</v>
      </c>
      <c r="F31" s="72">
        <f t="shared" si="1"/>
        <v>33</v>
      </c>
      <c r="G31" s="73" t="str">
        <f t="shared" si="2"/>
        <v xml:space="preserve">Wodonga </v>
      </c>
      <c r="H31" s="74">
        <f t="shared" si="3"/>
        <v>663.35380432234774</v>
      </c>
      <c r="I31" s="49"/>
      <c r="J31" s="69"/>
      <c r="K31" s="70"/>
      <c r="L31" s="72"/>
      <c r="R31" s="51" t="s">
        <v>160</v>
      </c>
    </row>
    <row r="32" spans="1:18" x14ac:dyDescent="0.5">
      <c r="A32" s="49"/>
      <c r="B32" s="69">
        <v>24</v>
      </c>
      <c r="C32" s="70" t="s">
        <v>36</v>
      </c>
      <c r="D32" s="71">
        <f>VLOOKUP($B32,All!$A$5:$CU$85,Comparison!$B$4+51)</f>
        <v>86.601509340591363</v>
      </c>
      <c r="E32" s="71">
        <f t="shared" si="0"/>
        <v>86.603909340591358</v>
      </c>
      <c r="F32" s="72">
        <f t="shared" si="1"/>
        <v>79</v>
      </c>
      <c r="G32" s="73" t="str">
        <f t="shared" si="2"/>
        <v xml:space="preserve">Warrnambool </v>
      </c>
      <c r="H32" s="74">
        <f t="shared" si="3"/>
        <v>650.09990712858473</v>
      </c>
      <c r="I32" s="49"/>
      <c r="J32" s="69"/>
      <c r="K32" s="70"/>
      <c r="L32" s="72"/>
      <c r="R32" s="51" t="s">
        <v>161</v>
      </c>
    </row>
    <row r="33" spans="1:18" x14ac:dyDescent="0.5">
      <c r="A33" s="49"/>
      <c r="B33" s="69">
        <v>25</v>
      </c>
      <c r="C33" s="70" t="s">
        <v>37</v>
      </c>
      <c r="D33" s="71">
        <f>VLOOKUP($B33,All!$A$5:$CU$85,Comparison!$B$4+51)</f>
        <v>515.91931988664783</v>
      </c>
      <c r="E33" s="71">
        <f t="shared" si="0"/>
        <v>515.92181988664788</v>
      </c>
      <c r="F33" s="72">
        <f t="shared" si="1"/>
        <v>35</v>
      </c>
      <c r="G33" s="73" t="str">
        <f t="shared" si="2"/>
        <v xml:space="preserve">Mitchell </v>
      </c>
      <c r="H33" s="74">
        <f t="shared" si="3"/>
        <v>638.02547904380128</v>
      </c>
      <c r="I33" s="49"/>
      <c r="J33" s="69"/>
      <c r="K33" s="70"/>
      <c r="L33" s="72"/>
      <c r="R33" s="51" t="s">
        <v>162</v>
      </c>
    </row>
    <row r="34" spans="1:18" x14ac:dyDescent="0.5">
      <c r="A34" s="49"/>
      <c r="B34" s="69">
        <v>26</v>
      </c>
      <c r="C34" s="70" t="s">
        <v>38</v>
      </c>
      <c r="D34" s="71">
        <f>VLOOKUP($B34,All!$A$5:$CU$85,Comparison!$B$4+51)</f>
        <v>762.04844323540942</v>
      </c>
      <c r="E34" s="71">
        <f t="shared" si="0"/>
        <v>762.05104323540945</v>
      </c>
      <c r="F34" s="72">
        <f t="shared" si="1"/>
        <v>18</v>
      </c>
      <c r="G34" s="73" t="str">
        <f t="shared" si="2"/>
        <v xml:space="preserve">Stonnington </v>
      </c>
      <c r="H34" s="74">
        <f t="shared" si="3"/>
        <v>624.71546360463356</v>
      </c>
      <c r="I34" s="49"/>
      <c r="J34" s="69"/>
      <c r="K34" s="70"/>
      <c r="L34" s="72"/>
      <c r="R34" s="51" t="s">
        <v>163</v>
      </c>
    </row>
    <row r="35" spans="1:18" x14ac:dyDescent="0.5">
      <c r="A35" s="49"/>
      <c r="B35" s="69">
        <v>27</v>
      </c>
      <c r="C35" s="70" t="s">
        <v>39</v>
      </c>
      <c r="D35" s="71">
        <f>VLOOKUP($B35,All!$A$5:$CU$85,Comparison!$B$4+51)</f>
        <v>506.67129793933537</v>
      </c>
      <c r="E35" s="71">
        <f t="shared" si="0"/>
        <v>506.67399793933538</v>
      </c>
      <c r="F35" s="72">
        <f t="shared" si="1"/>
        <v>37</v>
      </c>
      <c r="G35" s="73" t="str">
        <f t="shared" si="2"/>
        <v xml:space="preserve">Banyule </v>
      </c>
      <c r="H35" s="74">
        <f t="shared" si="3"/>
        <v>622.25253903289376</v>
      </c>
      <c r="I35" s="49"/>
      <c r="J35" s="69"/>
      <c r="K35" s="70"/>
      <c r="L35" s="72"/>
      <c r="R35" s="51" t="s">
        <v>164</v>
      </c>
    </row>
    <row r="36" spans="1:18" x14ac:dyDescent="0.5">
      <c r="A36" s="49"/>
      <c r="B36" s="69">
        <v>28</v>
      </c>
      <c r="C36" s="70" t="s">
        <v>40</v>
      </c>
      <c r="D36" s="71">
        <f>VLOOKUP($B36,All!$A$5:$CU$85,Comparison!$B$4+51)</f>
        <v>791.71015357089607</v>
      </c>
      <c r="E36" s="71">
        <f t="shared" si="0"/>
        <v>791.71295357089605</v>
      </c>
      <c r="F36" s="72">
        <f t="shared" si="1"/>
        <v>12</v>
      </c>
      <c r="G36" s="73" t="str">
        <f t="shared" si="2"/>
        <v xml:space="preserve">Hume </v>
      </c>
      <c r="H36" s="74">
        <f t="shared" si="3"/>
        <v>610.31228751015806</v>
      </c>
      <c r="I36" s="49"/>
      <c r="J36" s="69"/>
      <c r="K36" s="70"/>
      <c r="L36" s="72"/>
      <c r="R36" s="51" t="s">
        <v>165</v>
      </c>
    </row>
    <row r="37" spans="1:18" x14ac:dyDescent="0.5">
      <c r="A37" s="49"/>
      <c r="B37" s="69">
        <v>29</v>
      </c>
      <c r="C37" s="70" t="s">
        <v>41</v>
      </c>
      <c r="D37" s="71">
        <f>VLOOKUP($B37,All!$A$5:$CU$85,Comparison!$B$4+51)</f>
        <v>99.028284953889951</v>
      </c>
      <c r="E37" s="71">
        <f t="shared" si="0"/>
        <v>99.031184953889948</v>
      </c>
      <c r="F37" s="72">
        <f t="shared" si="1"/>
        <v>78</v>
      </c>
      <c r="G37" s="73" t="str">
        <f t="shared" si="2"/>
        <v xml:space="preserve">Colac-Otway </v>
      </c>
      <c r="H37" s="74">
        <f t="shared" si="3"/>
        <v>590.89650078478439</v>
      </c>
      <c r="I37" s="49"/>
      <c r="J37" s="69"/>
      <c r="K37" s="70"/>
      <c r="L37" s="72"/>
      <c r="R37" s="51" t="s">
        <v>166</v>
      </c>
    </row>
    <row r="38" spans="1:18" x14ac:dyDescent="0.5">
      <c r="A38" s="49"/>
      <c r="B38" s="69">
        <v>30</v>
      </c>
      <c r="C38" s="70" t="s">
        <v>42</v>
      </c>
      <c r="D38" s="71">
        <f>VLOOKUP($B38,All!$A$5:$CU$85,Comparison!$B$4+51)</f>
        <v>304.00572246065809</v>
      </c>
      <c r="E38" s="71">
        <f t="shared" si="0"/>
        <v>304.00872246065808</v>
      </c>
      <c r="F38" s="72">
        <f t="shared" si="1"/>
        <v>59</v>
      </c>
      <c r="G38" s="73" t="str">
        <f t="shared" si="2"/>
        <v xml:space="preserve">Horsham </v>
      </c>
      <c r="H38" s="74">
        <f t="shared" si="3"/>
        <v>584.47397342391844</v>
      </c>
      <c r="I38" s="49"/>
      <c r="J38" s="69"/>
      <c r="K38" s="70"/>
      <c r="L38" s="72"/>
      <c r="R38" s="51" t="s">
        <v>167</v>
      </c>
    </row>
    <row r="39" spans="1:18" x14ac:dyDescent="0.5">
      <c r="A39" s="49"/>
      <c r="B39" s="69">
        <v>31</v>
      </c>
      <c r="C39" s="70" t="s">
        <v>43</v>
      </c>
      <c r="D39" s="71">
        <f>VLOOKUP($B39,All!$A$5:$CU$85,Comparison!$B$4+51)</f>
        <v>340.16030308894074</v>
      </c>
      <c r="E39" s="71">
        <f t="shared" si="0"/>
        <v>340.16340308894075</v>
      </c>
      <c r="F39" s="72">
        <f t="shared" si="1"/>
        <v>52</v>
      </c>
      <c r="G39" s="73" t="str">
        <f t="shared" si="2"/>
        <v xml:space="preserve">Maroondah </v>
      </c>
      <c r="H39" s="74">
        <f t="shared" si="3"/>
        <v>578.72212125526585</v>
      </c>
      <c r="I39" s="49"/>
      <c r="J39" s="69"/>
      <c r="K39" s="70"/>
      <c r="L39" s="72"/>
      <c r="R39" s="51" t="s">
        <v>168</v>
      </c>
    </row>
    <row r="40" spans="1:18" x14ac:dyDescent="0.5">
      <c r="A40" s="49"/>
      <c r="B40" s="69">
        <v>32</v>
      </c>
      <c r="C40" s="70" t="s">
        <v>44</v>
      </c>
      <c r="D40" s="71">
        <f>VLOOKUP($B40,All!$A$5:$CU$85,Comparison!$B$4+51)</f>
        <v>584.47397342391844</v>
      </c>
      <c r="E40" s="71">
        <f t="shared" si="0"/>
        <v>584.47717342391843</v>
      </c>
      <c r="F40" s="72">
        <f t="shared" si="1"/>
        <v>30</v>
      </c>
      <c r="G40" s="73" t="str">
        <f t="shared" si="2"/>
        <v xml:space="preserve">Southern Grampians </v>
      </c>
      <c r="H40" s="74">
        <f t="shared" si="3"/>
        <v>539.23391595388625</v>
      </c>
      <c r="I40" s="49"/>
      <c r="J40" s="69"/>
      <c r="K40" s="70"/>
      <c r="L40" s="72"/>
      <c r="R40" s="51" t="s">
        <v>169</v>
      </c>
    </row>
    <row r="41" spans="1:18" x14ac:dyDescent="0.5">
      <c r="A41" s="49"/>
      <c r="B41" s="69">
        <v>33</v>
      </c>
      <c r="C41" s="70" t="s">
        <v>45</v>
      </c>
      <c r="D41" s="71">
        <f>VLOOKUP($B41,All!$A$5:$CU$85,Comparison!$B$4+51)</f>
        <v>610.31228751015806</v>
      </c>
      <c r="E41" s="71">
        <f t="shared" si="0"/>
        <v>610.31558751015802</v>
      </c>
      <c r="F41" s="72">
        <f t="shared" si="1"/>
        <v>28</v>
      </c>
      <c r="G41" s="73" t="str">
        <f t="shared" si="2"/>
        <v xml:space="preserve">Glenelg </v>
      </c>
      <c r="H41" s="74">
        <f t="shared" si="3"/>
        <v>535.14092044238316</v>
      </c>
      <c r="I41" s="49"/>
      <c r="J41" s="69"/>
      <c r="K41" s="70"/>
      <c r="L41" s="72"/>
      <c r="R41" s="51" t="s">
        <v>170</v>
      </c>
    </row>
    <row r="42" spans="1:18" x14ac:dyDescent="0.5">
      <c r="A42" s="49"/>
      <c r="B42" s="69">
        <v>34</v>
      </c>
      <c r="C42" s="70" t="s">
        <v>46</v>
      </c>
      <c r="D42" s="71">
        <f>VLOOKUP($B42,All!$A$5:$CU$85,Comparison!$B$4+51)</f>
        <v>165.82765768433521</v>
      </c>
      <c r="E42" s="71">
        <f t="shared" si="0"/>
        <v>165.83105768433521</v>
      </c>
      <c r="F42" s="72">
        <f t="shared" si="1"/>
        <v>72</v>
      </c>
      <c r="G42" s="73" t="str">
        <f t="shared" si="2"/>
        <v xml:space="preserve">Whittlesea </v>
      </c>
      <c r="H42" s="74">
        <f t="shared" si="3"/>
        <v>531.41342442472489</v>
      </c>
      <c r="I42" s="49"/>
      <c r="J42" s="69"/>
      <c r="K42" s="70"/>
      <c r="L42" s="72"/>
      <c r="R42" s="51" t="s">
        <v>171</v>
      </c>
    </row>
    <row r="43" spans="1:18" x14ac:dyDescent="0.5">
      <c r="A43" s="49"/>
      <c r="B43" s="69">
        <v>35</v>
      </c>
      <c r="C43" s="70" t="s">
        <v>47</v>
      </c>
      <c r="D43" s="71">
        <f>VLOOKUP($B43,All!$A$5:$CU$85,Comparison!$B$4+51)</f>
        <v>401.09269365723611</v>
      </c>
      <c r="E43" s="71">
        <f t="shared" si="0"/>
        <v>401.09619365723609</v>
      </c>
      <c r="F43" s="72">
        <f t="shared" si="1"/>
        <v>46</v>
      </c>
      <c r="G43" s="73" t="str">
        <f t="shared" si="2"/>
        <v xml:space="preserve">Greater Bendigo </v>
      </c>
      <c r="H43" s="74">
        <f t="shared" si="3"/>
        <v>515.91931988664783</v>
      </c>
      <c r="I43" s="49"/>
      <c r="J43" s="69"/>
      <c r="K43" s="70"/>
      <c r="L43" s="72"/>
      <c r="R43" s="51" t="s">
        <v>172</v>
      </c>
    </row>
    <row r="44" spans="1:18" x14ac:dyDescent="0.5">
      <c r="A44" s="49"/>
      <c r="B44" s="69">
        <v>36</v>
      </c>
      <c r="C44" s="70" t="s">
        <v>48</v>
      </c>
      <c r="D44" s="71">
        <f>VLOOKUP($B44,All!$A$5:$CU$85,Comparison!$B$4+51)</f>
        <v>788.38852658540577</v>
      </c>
      <c r="E44" s="71">
        <f t="shared" si="0"/>
        <v>788.39212658540578</v>
      </c>
      <c r="F44" s="72">
        <f t="shared" si="1"/>
        <v>13</v>
      </c>
      <c r="G44" s="73" t="str">
        <f t="shared" si="2"/>
        <v xml:space="preserve">Maribyrnong </v>
      </c>
      <c r="H44" s="74">
        <f t="shared" si="3"/>
        <v>514.8343896738329</v>
      </c>
      <c r="I44" s="49"/>
      <c r="J44" s="69"/>
      <c r="K44" s="70"/>
      <c r="L44" s="72"/>
      <c r="R44" s="52" t="s">
        <v>180</v>
      </c>
    </row>
    <row r="45" spans="1:18" x14ac:dyDescent="0.5">
      <c r="A45" s="49"/>
      <c r="B45" s="69">
        <v>37</v>
      </c>
      <c r="C45" s="70" t="s">
        <v>49</v>
      </c>
      <c r="D45" s="71">
        <f>VLOOKUP($B45,All!$A$5:$CU$85,Comparison!$B$4+51)</f>
        <v>1538.5628663636962</v>
      </c>
      <c r="E45" s="71">
        <f t="shared" si="0"/>
        <v>1538.5665663636962</v>
      </c>
      <c r="F45" s="72">
        <f t="shared" si="1"/>
        <v>2</v>
      </c>
      <c r="G45" s="73" t="str">
        <f>VLOOKUP(MATCH(B45,F$9:F$87,0),$B$9:$D$87,2)</f>
        <v xml:space="preserve">Greater Geelong </v>
      </c>
      <c r="H45" s="74">
        <f t="shared" si="3"/>
        <v>506.67129793933537</v>
      </c>
      <c r="I45" s="49"/>
      <c r="J45" s="69"/>
      <c r="K45" s="70"/>
      <c r="L45" s="72"/>
      <c r="R45" s="51" t="s">
        <v>173</v>
      </c>
    </row>
    <row r="46" spans="1:18" x14ac:dyDescent="0.5">
      <c r="A46" s="49"/>
      <c r="B46" s="69">
        <v>38</v>
      </c>
      <c r="C46" s="70" t="s">
        <v>50</v>
      </c>
      <c r="D46" s="71">
        <f>VLOOKUP($B46,All!$A$5:$CU$85,Comparison!$B$4+51)</f>
        <v>321.15616218386191</v>
      </c>
      <c r="E46" s="71">
        <f t="shared" si="0"/>
        <v>321.15996218386192</v>
      </c>
      <c r="F46" s="72">
        <f t="shared" si="1"/>
        <v>54</v>
      </c>
      <c r="G46" s="73" t="str">
        <f t="shared" si="2"/>
        <v xml:space="preserve">Mornington Peninsula </v>
      </c>
      <c r="H46" s="74">
        <f t="shared" si="3"/>
        <v>460.73124800132655</v>
      </c>
      <c r="I46" s="49"/>
      <c r="J46" s="69"/>
      <c r="K46" s="70"/>
      <c r="L46" s="72"/>
      <c r="R46" s="52" t="s">
        <v>181</v>
      </c>
    </row>
    <row r="47" spans="1:18" x14ac:dyDescent="0.5">
      <c r="A47" s="49"/>
      <c r="B47" s="69">
        <v>39</v>
      </c>
      <c r="C47" s="70" t="s">
        <v>51</v>
      </c>
      <c r="D47" s="71">
        <f>VLOOKUP($B47,All!$A$5:$CU$85,Comparison!$B$4+51)</f>
        <v>406.11328010044929</v>
      </c>
      <c r="E47" s="71">
        <f t="shared" si="0"/>
        <v>406.11718010044927</v>
      </c>
      <c r="F47" s="72">
        <f t="shared" si="1"/>
        <v>45</v>
      </c>
      <c r="G47" s="73" t="str">
        <f t="shared" si="2"/>
        <v xml:space="preserve">Campaspe </v>
      </c>
      <c r="H47" s="74">
        <f t="shared" si="3"/>
        <v>448.57332448573322</v>
      </c>
      <c r="I47" s="49"/>
      <c r="J47" s="69"/>
      <c r="K47" s="70"/>
      <c r="L47" s="72"/>
      <c r="R47" s="51" t="s">
        <v>174</v>
      </c>
    </row>
    <row r="48" spans="1:18" x14ac:dyDescent="0.5">
      <c r="A48" s="49"/>
      <c r="B48" s="69">
        <v>40</v>
      </c>
      <c r="C48" s="70" t="s">
        <v>52</v>
      </c>
      <c r="D48" s="71">
        <f>VLOOKUP($B48,All!$A$5:$CU$85,Comparison!$B$4+51)</f>
        <v>195.45641399529973</v>
      </c>
      <c r="E48" s="71">
        <f t="shared" si="0"/>
        <v>195.46041399529972</v>
      </c>
      <c r="F48" s="72">
        <f t="shared" si="1"/>
        <v>69</v>
      </c>
      <c r="G48" s="73" t="str">
        <f t="shared" si="2"/>
        <v xml:space="preserve">Moorabool </v>
      </c>
      <c r="H48" s="74">
        <f t="shared" si="3"/>
        <v>438.73045844556134</v>
      </c>
      <c r="I48" s="49"/>
      <c r="J48" s="69"/>
      <c r="K48" s="70"/>
      <c r="L48" s="72"/>
      <c r="R48" s="51" t="s">
        <v>175</v>
      </c>
    </row>
    <row r="49" spans="1:18" x14ac:dyDescent="0.5">
      <c r="A49" s="49"/>
      <c r="B49" s="69">
        <v>41</v>
      </c>
      <c r="C49" s="70" t="s">
        <v>53</v>
      </c>
      <c r="D49" s="71">
        <f>VLOOKUP($B49,All!$A$5:$CU$85,Comparison!$B$4+51)</f>
        <v>411.65294490183663</v>
      </c>
      <c r="E49" s="71">
        <f t="shared" si="0"/>
        <v>411.65704490183663</v>
      </c>
      <c r="F49" s="72">
        <f t="shared" si="1"/>
        <v>44</v>
      </c>
      <c r="G49" s="73" t="str">
        <f t="shared" si="2"/>
        <v xml:space="preserve">Monash </v>
      </c>
      <c r="H49" s="74">
        <f t="shared" si="3"/>
        <v>435.74579380879885</v>
      </c>
      <c r="I49" s="49"/>
      <c r="J49" s="69"/>
      <c r="K49" s="70"/>
      <c r="L49" s="72"/>
      <c r="R49" s="51" t="s">
        <v>176</v>
      </c>
    </row>
    <row r="50" spans="1:18" x14ac:dyDescent="0.5">
      <c r="A50" s="49"/>
      <c r="B50" s="69">
        <v>42</v>
      </c>
      <c r="C50" s="70" t="s">
        <v>54</v>
      </c>
      <c r="D50" s="71">
        <f>VLOOKUP($B50,All!$A$5:$CU$85,Comparison!$B$4+51)</f>
        <v>514.8343896738329</v>
      </c>
      <c r="E50" s="71">
        <f t="shared" si="0"/>
        <v>514.83858967383287</v>
      </c>
      <c r="F50" s="72">
        <f t="shared" si="1"/>
        <v>36</v>
      </c>
      <c r="G50" s="73" t="str">
        <f t="shared" si="2"/>
        <v xml:space="preserve">Casey </v>
      </c>
      <c r="H50" s="74">
        <f t="shared" si="3"/>
        <v>434.4487109160724</v>
      </c>
      <c r="I50" s="49"/>
      <c r="J50" s="69"/>
      <c r="K50" s="70"/>
      <c r="L50" s="72"/>
      <c r="R50" s="52" t="s">
        <v>182</v>
      </c>
    </row>
    <row r="51" spans="1:18" x14ac:dyDescent="0.5">
      <c r="A51" s="49"/>
      <c r="B51" s="69">
        <v>43</v>
      </c>
      <c r="C51" s="70" t="s">
        <v>55</v>
      </c>
      <c r="D51" s="71">
        <f>VLOOKUP($B51,All!$A$5:$CU$85,Comparison!$B$4+51)</f>
        <v>578.72212125526585</v>
      </c>
      <c r="E51" s="71">
        <f t="shared" si="0"/>
        <v>578.72642125526579</v>
      </c>
      <c r="F51" s="72">
        <f t="shared" si="1"/>
        <v>31</v>
      </c>
      <c r="G51" s="73" t="str">
        <f t="shared" si="2"/>
        <v xml:space="preserve">Melton </v>
      </c>
      <c r="H51" s="74">
        <f t="shared" si="3"/>
        <v>431.8840579710145</v>
      </c>
      <c r="I51" s="49"/>
      <c r="J51" s="69"/>
      <c r="K51" s="70"/>
      <c r="L51" s="72"/>
      <c r="R51" s="51" t="s">
        <v>177</v>
      </c>
    </row>
    <row r="52" spans="1:18" x14ac:dyDescent="0.5">
      <c r="A52" s="49"/>
      <c r="B52" s="69">
        <v>44</v>
      </c>
      <c r="C52" s="70" t="s">
        <v>56</v>
      </c>
      <c r="D52" s="71">
        <f>VLOOKUP($B52,All!$A$5:$CU$85,Comparison!$B$4+51)</f>
        <v>1701.1689414223208</v>
      </c>
      <c r="E52" s="71">
        <f t="shared" si="0"/>
        <v>1701.1733414223208</v>
      </c>
      <c r="F52" s="72">
        <f t="shared" si="1"/>
        <v>1</v>
      </c>
      <c r="G52" s="73" t="str">
        <f t="shared" si="2"/>
        <v xml:space="preserve">Mansfield </v>
      </c>
      <c r="H52" s="74">
        <f t="shared" si="3"/>
        <v>411.65294490183663</v>
      </c>
      <c r="I52" s="49"/>
      <c r="J52" s="69"/>
      <c r="K52" s="70"/>
      <c r="L52" s="72"/>
      <c r="R52" s="52" t="s">
        <v>129</v>
      </c>
    </row>
    <row r="53" spans="1:18" x14ac:dyDescent="0.5">
      <c r="A53" s="49"/>
      <c r="B53" s="69">
        <v>45</v>
      </c>
      <c r="C53" s="70" t="s">
        <v>57</v>
      </c>
      <c r="D53" s="71">
        <f>VLOOKUP($B53,All!$A$5:$CU$85,Comparison!$B$4+51)</f>
        <v>431.8840579710145</v>
      </c>
      <c r="E53" s="71">
        <f t="shared" si="0"/>
        <v>431.88855797101451</v>
      </c>
      <c r="F53" s="72">
        <f t="shared" si="1"/>
        <v>43</v>
      </c>
      <c r="G53" s="73" t="str">
        <f t="shared" si="2"/>
        <v xml:space="preserve">Macedon Ranges </v>
      </c>
      <c r="H53" s="74">
        <f t="shared" si="3"/>
        <v>406.11328010044929</v>
      </c>
      <c r="I53" s="49"/>
      <c r="J53" s="69"/>
      <c r="K53" s="70"/>
      <c r="L53" s="72"/>
      <c r="R53" s="51" t="s">
        <v>178</v>
      </c>
    </row>
    <row r="54" spans="1:18" x14ac:dyDescent="0.5">
      <c r="A54" s="49"/>
      <c r="B54" s="69">
        <v>46</v>
      </c>
      <c r="C54" s="70" t="s">
        <v>58</v>
      </c>
      <c r="D54" s="71">
        <f>VLOOKUP($B54,All!$A$5:$CU$85,Comparison!$B$4+51)</f>
        <v>995.76309061980442</v>
      </c>
      <c r="E54" s="71">
        <f t="shared" si="0"/>
        <v>995.7676906198044</v>
      </c>
      <c r="F54" s="72">
        <f t="shared" si="1"/>
        <v>5</v>
      </c>
      <c r="G54" s="73" t="str">
        <f t="shared" si="2"/>
        <v xml:space="preserve">Kingston </v>
      </c>
      <c r="H54" s="74">
        <f t="shared" si="3"/>
        <v>401.09269365723611</v>
      </c>
      <c r="I54" s="49"/>
      <c r="J54" s="69"/>
      <c r="K54" s="70"/>
      <c r="L54" s="72"/>
      <c r="R54" s="52" t="s">
        <v>192</v>
      </c>
    </row>
    <row r="55" spans="1:18" x14ac:dyDescent="0.5">
      <c r="A55" s="49"/>
      <c r="B55" s="69">
        <v>47</v>
      </c>
      <c r="C55" s="70" t="s">
        <v>59</v>
      </c>
      <c r="D55" s="71">
        <f>VLOOKUP($B55,All!$A$5:$CU$85,Comparison!$B$4+51)</f>
        <v>638.02547904380128</v>
      </c>
      <c r="E55" s="71">
        <f t="shared" si="0"/>
        <v>638.03017904380124</v>
      </c>
      <c r="F55" s="72">
        <f t="shared" si="1"/>
        <v>25</v>
      </c>
      <c r="G55" s="73" t="str">
        <f t="shared" si="2"/>
        <v xml:space="preserve">Yarra Ranges </v>
      </c>
      <c r="H55" s="74">
        <f t="shared" si="3"/>
        <v>383.23278422056205</v>
      </c>
      <c r="I55" s="49"/>
      <c r="J55" s="69"/>
      <c r="K55" s="70"/>
      <c r="L55" s="72"/>
      <c r="R55" s="51" t="s">
        <v>193</v>
      </c>
    </row>
    <row r="56" spans="1:18" x14ac:dyDescent="0.5">
      <c r="A56" s="49"/>
      <c r="B56" s="69">
        <v>48</v>
      </c>
      <c r="C56" s="70" t="s">
        <v>60</v>
      </c>
      <c r="D56" s="71">
        <f>VLOOKUP($B56,All!$A$5:$CU$85,Comparison!$B$4+51)</f>
        <v>709.57425544673197</v>
      </c>
      <c r="E56" s="71">
        <f t="shared" si="0"/>
        <v>709.57905544673201</v>
      </c>
      <c r="F56" s="72">
        <f t="shared" si="1"/>
        <v>20</v>
      </c>
      <c r="G56" s="73" t="str">
        <f t="shared" si="2"/>
        <v xml:space="preserve">Moreland </v>
      </c>
      <c r="H56" s="74">
        <f t="shared" si="3"/>
        <v>372.42665366970044</v>
      </c>
      <c r="I56" s="49"/>
      <c r="J56" s="69"/>
      <c r="K56" s="70"/>
      <c r="L56" s="72"/>
    </row>
    <row r="57" spans="1:18" x14ac:dyDescent="0.5">
      <c r="A57" s="49"/>
      <c r="B57" s="69">
        <v>49</v>
      </c>
      <c r="C57" s="70" t="s">
        <v>61</v>
      </c>
      <c r="D57" s="71">
        <f>VLOOKUP($B57,All!$A$5:$CU$85,Comparison!$B$4+51)</f>
        <v>435.74579380879885</v>
      </c>
      <c r="E57" s="71">
        <f t="shared" si="0"/>
        <v>435.75069380879887</v>
      </c>
      <c r="F57" s="72">
        <f t="shared" si="1"/>
        <v>41</v>
      </c>
      <c r="G57" s="73" t="str">
        <f t="shared" si="2"/>
        <v xml:space="preserve">Mount Alexander </v>
      </c>
      <c r="H57" s="74">
        <f t="shared" si="3"/>
        <v>364.9817509124544</v>
      </c>
      <c r="I57" s="49"/>
      <c r="J57" s="69"/>
      <c r="K57" s="70"/>
      <c r="L57" s="72"/>
    </row>
    <row r="58" spans="1:18" x14ac:dyDescent="0.5">
      <c r="A58" s="49"/>
      <c r="B58" s="69">
        <v>50</v>
      </c>
      <c r="C58" s="70" t="s">
        <v>62</v>
      </c>
      <c r="D58" s="71">
        <f>VLOOKUP($B58,All!$A$5:$CU$85,Comparison!$B$4+51)</f>
        <v>363.55908404362708</v>
      </c>
      <c r="E58" s="71">
        <f t="shared" si="0"/>
        <v>363.56408404362708</v>
      </c>
      <c r="F58" s="72">
        <f t="shared" si="1"/>
        <v>50</v>
      </c>
      <c r="G58" s="73" t="str">
        <f t="shared" si="2"/>
        <v xml:space="preserve">Moonee Valley </v>
      </c>
      <c r="H58" s="74">
        <f t="shared" si="3"/>
        <v>363.55908404362708</v>
      </c>
      <c r="I58" s="49"/>
      <c r="J58" s="69"/>
      <c r="K58" s="70"/>
      <c r="L58" s="72"/>
    </row>
    <row r="59" spans="1:18" x14ac:dyDescent="0.5">
      <c r="A59" s="49"/>
      <c r="B59" s="69">
        <v>51</v>
      </c>
      <c r="C59" s="70" t="s">
        <v>63</v>
      </c>
      <c r="D59" s="71">
        <f>VLOOKUP($B59,All!$A$5:$CU$85,Comparison!$B$4+51)</f>
        <v>438.73045844556134</v>
      </c>
      <c r="E59" s="71">
        <f t="shared" si="0"/>
        <v>438.73555844556137</v>
      </c>
      <c r="F59" s="72">
        <f t="shared" si="1"/>
        <v>40</v>
      </c>
      <c r="G59" s="73" t="str">
        <f t="shared" si="2"/>
        <v xml:space="preserve">Ballarat </v>
      </c>
      <c r="H59" s="74">
        <f t="shared" si="3"/>
        <v>342.13054839665591</v>
      </c>
      <c r="I59" s="49"/>
      <c r="J59" s="69"/>
      <c r="K59" s="70"/>
      <c r="L59" s="72"/>
    </row>
    <row r="60" spans="1:18" x14ac:dyDescent="0.5">
      <c r="A60" s="49"/>
      <c r="B60" s="69">
        <v>52</v>
      </c>
      <c r="C60" s="70" t="s">
        <v>64</v>
      </c>
      <c r="D60" s="71">
        <f>VLOOKUP($B60,All!$A$5:$CU$85,Comparison!$B$4+51)</f>
        <v>372.42665366970044</v>
      </c>
      <c r="E60" s="71">
        <f t="shared" si="0"/>
        <v>372.43185366970044</v>
      </c>
      <c r="F60" s="72">
        <f t="shared" si="1"/>
        <v>48</v>
      </c>
      <c r="G60" s="73" t="str">
        <f t="shared" si="2"/>
        <v xml:space="preserve">Hobsons Bay </v>
      </c>
      <c r="H60" s="74">
        <f t="shared" si="3"/>
        <v>340.16030308894074</v>
      </c>
      <c r="I60" s="49"/>
      <c r="J60" s="69"/>
      <c r="K60" s="70"/>
      <c r="L60" s="72"/>
    </row>
    <row r="61" spans="1:18" x14ac:dyDescent="0.5">
      <c r="A61" s="49"/>
      <c r="B61" s="69">
        <v>53</v>
      </c>
      <c r="C61" s="70" t="s">
        <v>65</v>
      </c>
      <c r="D61" s="71">
        <f>VLOOKUP($B61,All!$A$5:$CU$85,Comparison!$B$4+51)</f>
        <v>460.73124800132655</v>
      </c>
      <c r="E61" s="71">
        <f t="shared" si="0"/>
        <v>460.73654800132653</v>
      </c>
      <c r="F61" s="72">
        <f t="shared" si="1"/>
        <v>38</v>
      </c>
      <c r="G61" s="73" t="str">
        <f t="shared" si="2"/>
        <v xml:space="preserve">Murrindindi </v>
      </c>
      <c r="H61" s="74">
        <f t="shared" si="3"/>
        <v>327.39922242684673</v>
      </c>
      <c r="I61" s="49"/>
      <c r="J61" s="69"/>
      <c r="K61" s="70"/>
      <c r="L61" s="72"/>
    </row>
    <row r="62" spans="1:18" x14ac:dyDescent="0.5">
      <c r="A62" s="49"/>
      <c r="B62" s="69">
        <v>54</v>
      </c>
      <c r="C62" s="70" t="s">
        <v>66</v>
      </c>
      <c r="D62" s="71">
        <f>VLOOKUP($B62,All!$A$5:$CU$85,Comparison!$B$4+51)</f>
        <v>364.9817509124544</v>
      </c>
      <c r="E62" s="71">
        <f t="shared" si="0"/>
        <v>364.98715091245441</v>
      </c>
      <c r="F62" s="72">
        <f t="shared" si="1"/>
        <v>49</v>
      </c>
      <c r="G62" s="73" t="str">
        <f t="shared" si="2"/>
        <v xml:space="preserve">Loddon </v>
      </c>
      <c r="H62" s="74">
        <f t="shared" si="3"/>
        <v>321.15616218386191</v>
      </c>
      <c r="I62" s="49"/>
      <c r="J62" s="69"/>
      <c r="K62" s="70"/>
      <c r="L62" s="72"/>
    </row>
    <row r="63" spans="1:18" x14ac:dyDescent="0.5">
      <c r="A63" s="49"/>
      <c r="B63" s="69">
        <v>55</v>
      </c>
      <c r="C63" s="70" t="s">
        <v>67</v>
      </c>
      <c r="D63" s="71">
        <f>VLOOKUP($B63,All!$A$5:$CU$85,Comparison!$B$4+51)</f>
        <v>158.57168027250836</v>
      </c>
      <c r="E63" s="71">
        <f t="shared" si="0"/>
        <v>158.57718027250837</v>
      </c>
      <c r="F63" s="72">
        <f t="shared" si="1"/>
        <v>73</v>
      </c>
      <c r="G63" s="73" t="str">
        <f t="shared" si="2"/>
        <v xml:space="preserve">Glen Eira </v>
      </c>
      <c r="H63" s="74">
        <f t="shared" si="3"/>
        <v>320.44799514587652</v>
      </c>
      <c r="I63" s="49"/>
      <c r="J63" s="69"/>
      <c r="K63" s="70"/>
      <c r="L63" s="72"/>
    </row>
    <row r="64" spans="1:18" x14ac:dyDescent="0.5">
      <c r="A64" s="49"/>
      <c r="B64" s="69">
        <v>56</v>
      </c>
      <c r="C64" s="70" t="s">
        <v>68</v>
      </c>
      <c r="D64" s="71">
        <f>VLOOKUP($B64,All!$A$5:$CU$85,Comparison!$B$4+51)</f>
        <v>327.39922242684673</v>
      </c>
      <c r="E64" s="71">
        <f t="shared" si="0"/>
        <v>327.40482242684675</v>
      </c>
      <c r="F64" s="72">
        <f t="shared" si="1"/>
        <v>53</v>
      </c>
      <c r="G64" s="73" t="str">
        <f t="shared" si="2"/>
        <v xml:space="preserve">Bass Coast </v>
      </c>
      <c r="H64" s="74">
        <f t="shared" si="3"/>
        <v>317.79943917746027</v>
      </c>
      <c r="I64" s="49"/>
      <c r="J64" s="69"/>
      <c r="K64" s="70"/>
      <c r="L64" s="72"/>
    </row>
    <row r="65" spans="1:12" x14ac:dyDescent="0.5">
      <c r="A65" s="49"/>
      <c r="B65" s="69">
        <v>57</v>
      </c>
      <c r="C65" s="70" t="s">
        <v>69</v>
      </c>
      <c r="D65" s="71">
        <f>VLOOKUP($B65,All!$A$5:$CU$85,Comparison!$B$4+51)</f>
        <v>187.06205246937242</v>
      </c>
      <c r="E65" s="71">
        <f t="shared" si="0"/>
        <v>187.06775246937241</v>
      </c>
      <c r="F65" s="72">
        <f t="shared" si="1"/>
        <v>70</v>
      </c>
      <c r="G65" s="73" t="str">
        <f t="shared" si="2"/>
        <v xml:space="preserve">Cardinia </v>
      </c>
      <c r="H65" s="74">
        <f t="shared" si="3"/>
        <v>317.57506906612275</v>
      </c>
      <c r="I65" s="49"/>
      <c r="J65" s="69"/>
      <c r="K65" s="70"/>
      <c r="L65" s="72"/>
    </row>
    <row r="66" spans="1:12" x14ac:dyDescent="0.5">
      <c r="A66" s="49"/>
      <c r="B66" s="69">
        <v>58</v>
      </c>
      <c r="C66" s="70" t="s">
        <v>70</v>
      </c>
      <c r="D66" s="71">
        <f>VLOOKUP($B66,All!$A$5:$CU$85,Comparison!$B$4+51)</f>
        <v>1245.2863281592563</v>
      </c>
      <c r="E66" s="71">
        <f t="shared" si="0"/>
        <v>1245.2921281592562</v>
      </c>
      <c r="F66" s="72">
        <f t="shared" si="1"/>
        <v>3</v>
      </c>
      <c r="G66" s="73" t="str">
        <f t="shared" si="2"/>
        <v xml:space="preserve">Wyndham </v>
      </c>
      <c r="H66" s="74">
        <f t="shared" si="3"/>
        <v>314.51425021355908</v>
      </c>
      <c r="I66" s="49"/>
      <c r="J66" s="69"/>
      <c r="K66" s="70"/>
      <c r="L66" s="72"/>
    </row>
    <row r="67" spans="1:12" x14ac:dyDescent="0.5">
      <c r="A67" s="49"/>
      <c r="B67" s="69">
        <v>59</v>
      </c>
      <c r="C67" s="70" t="s">
        <v>71</v>
      </c>
      <c r="D67" s="71">
        <f>VLOOKUP($B67,All!$A$5:$CU$85,Comparison!$B$4+51)</f>
        <v>822.48703595590507</v>
      </c>
      <c r="E67" s="71">
        <f t="shared" si="0"/>
        <v>822.49293595590507</v>
      </c>
      <c r="F67" s="72">
        <f t="shared" si="1"/>
        <v>9</v>
      </c>
      <c r="G67" s="73" t="str">
        <f t="shared" si="2"/>
        <v xml:space="preserve">Hindmarsh </v>
      </c>
      <c r="H67" s="74">
        <f t="shared" si="3"/>
        <v>304.00572246065809</v>
      </c>
      <c r="I67" s="49"/>
      <c r="J67" s="69"/>
      <c r="K67" s="70"/>
      <c r="L67" s="72"/>
    </row>
    <row r="68" spans="1:12" x14ac:dyDescent="0.5">
      <c r="A68" s="49"/>
      <c r="B68" s="69">
        <v>60</v>
      </c>
      <c r="C68" s="70" t="s">
        <v>72</v>
      </c>
      <c r="D68" s="71">
        <f>VLOOKUP($B68,All!$A$5:$CU$85,Comparison!$B$4+51)</f>
        <v>251.48908007941759</v>
      </c>
      <c r="E68" s="71">
        <f t="shared" si="0"/>
        <v>251.49508007941759</v>
      </c>
      <c r="F68" s="72">
        <f t="shared" si="1"/>
        <v>64</v>
      </c>
      <c r="G68" s="73" t="str">
        <f t="shared" si="2"/>
        <v xml:space="preserve">Alpine </v>
      </c>
      <c r="H68" s="74">
        <f t="shared" si="3"/>
        <v>300.62437369922145</v>
      </c>
      <c r="I68" s="49"/>
      <c r="J68" s="69"/>
      <c r="K68" s="70"/>
      <c r="L68" s="72"/>
    </row>
    <row r="69" spans="1:12" x14ac:dyDescent="0.5">
      <c r="A69" s="49"/>
      <c r="B69" s="69">
        <v>61</v>
      </c>
      <c r="C69" s="70" t="s">
        <v>73</v>
      </c>
      <c r="D69" s="71">
        <f>VLOOKUP($B69,All!$A$5:$CU$85,Comparison!$B$4+51)</f>
        <v>99.734042553191486</v>
      </c>
      <c r="E69" s="71">
        <f t="shared" si="0"/>
        <v>99.74014255319149</v>
      </c>
      <c r="F69" s="72">
        <f t="shared" si="1"/>
        <v>77</v>
      </c>
      <c r="G69" s="73" t="str">
        <f t="shared" si="2"/>
        <v xml:space="preserve">Strathbogie </v>
      </c>
      <c r="H69" s="74">
        <f t="shared" si="3"/>
        <v>300.21834061135371</v>
      </c>
      <c r="I69" s="49"/>
      <c r="J69" s="69"/>
      <c r="K69" s="70"/>
      <c r="L69" s="72"/>
    </row>
    <row r="70" spans="1:12" x14ac:dyDescent="0.5">
      <c r="A70" s="49"/>
      <c r="B70" s="69">
        <v>62</v>
      </c>
      <c r="C70" s="70" t="s">
        <v>74</v>
      </c>
      <c r="D70" s="71">
        <f>VLOOKUP($B70,All!$A$5:$CU$85,Comparison!$B$4+51)</f>
        <v>247.95027770431102</v>
      </c>
      <c r="E70" s="71">
        <f t="shared" si="0"/>
        <v>247.95647770431103</v>
      </c>
      <c r="F70" s="72">
        <f t="shared" si="1"/>
        <v>65</v>
      </c>
      <c r="G70" s="73" t="str">
        <f t="shared" si="2"/>
        <v xml:space="preserve">Whitehorse </v>
      </c>
      <c r="H70" s="74">
        <f t="shared" si="3"/>
        <v>286.05416770409715</v>
      </c>
      <c r="I70" s="49"/>
      <c r="J70" s="69"/>
      <c r="K70" s="70"/>
      <c r="L70" s="72"/>
    </row>
    <row r="71" spans="1:12" x14ac:dyDescent="0.5">
      <c r="A71" s="49"/>
      <c r="B71" s="69">
        <v>63</v>
      </c>
      <c r="C71" s="70" t="s">
        <v>75</v>
      </c>
      <c r="D71" s="71">
        <f>VLOOKUP($B71,All!$A$5:$CU$85,Comparison!$B$4+51)</f>
        <v>539.23391595388625</v>
      </c>
      <c r="E71" s="71">
        <f t="shared" si="0"/>
        <v>539.24021595388626</v>
      </c>
      <c r="F71" s="72">
        <f t="shared" si="1"/>
        <v>32</v>
      </c>
      <c r="G71" s="73" t="str">
        <f t="shared" si="2"/>
        <v xml:space="preserve">Corangamite </v>
      </c>
      <c r="H71" s="74">
        <f t="shared" si="3"/>
        <v>282.50360976834702</v>
      </c>
      <c r="I71" s="49"/>
      <c r="J71" s="69"/>
      <c r="K71" s="70"/>
      <c r="L71" s="72"/>
    </row>
    <row r="72" spans="1:12" x14ac:dyDescent="0.5">
      <c r="A72" s="49"/>
      <c r="B72" s="69">
        <v>64</v>
      </c>
      <c r="C72" s="70" t="s">
        <v>76</v>
      </c>
      <c r="D72" s="71">
        <f>VLOOKUP($B72,All!$A$5:$CU$85,Comparison!$B$4+51)</f>
        <v>624.71546360463356</v>
      </c>
      <c r="E72" s="71">
        <f t="shared" si="0"/>
        <v>624.72186360463354</v>
      </c>
      <c r="F72" s="72">
        <f t="shared" si="1"/>
        <v>26</v>
      </c>
      <c r="G72" s="73" t="str">
        <f t="shared" si="2"/>
        <v xml:space="preserve">Pyrenees </v>
      </c>
      <c r="H72" s="74">
        <f t="shared" si="3"/>
        <v>251.48908007941759</v>
      </c>
      <c r="I72" s="49"/>
      <c r="J72" s="69"/>
      <c r="K72" s="70"/>
      <c r="L72" s="72"/>
    </row>
    <row r="73" spans="1:12" x14ac:dyDescent="0.5">
      <c r="A73" s="49"/>
      <c r="B73" s="69">
        <v>65</v>
      </c>
      <c r="C73" s="70" t="s">
        <v>77</v>
      </c>
      <c r="D73" s="71">
        <f>VLOOKUP($B73,All!$A$5:$CU$85,Comparison!$B$4+51)</f>
        <v>300.21834061135371</v>
      </c>
      <c r="E73" s="71">
        <f t="shared" si="0"/>
        <v>300.22484061135373</v>
      </c>
      <c r="F73" s="72">
        <f t="shared" si="1"/>
        <v>61</v>
      </c>
      <c r="G73" s="73" t="str">
        <f t="shared" si="2"/>
        <v xml:space="preserve">South Gippsland </v>
      </c>
      <c r="H73" s="74">
        <f t="shared" si="3"/>
        <v>247.95027770431102</v>
      </c>
      <c r="I73" s="49"/>
      <c r="J73" s="69"/>
      <c r="K73" s="70"/>
      <c r="L73" s="72"/>
    </row>
    <row r="74" spans="1:12" x14ac:dyDescent="0.5">
      <c r="A74" s="49"/>
      <c r="B74" s="69">
        <v>66</v>
      </c>
      <c r="C74" s="70" t="s">
        <v>78</v>
      </c>
      <c r="D74" s="71">
        <f>VLOOKUP($B74,All!$A$5:$CU$85,Comparison!$B$4+51)</f>
        <v>140.92203272842312</v>
      </c>
      <c r="E74" s="71">
        <f t="shared" ref="E74:E89" si="4">D74+0.0001*B74</f>
        <v>140.92863272842311</v>
      </c>
      <c r="F74" s="72">
        <f t="shared" ref="F74:F87" si="5">RANK(E74,E$9:E$87)</f>
        <v>76</v>
      </c>
      <c r="G74" s="73" t="str">
        <f t="shared" ref="G74:G87" si="6">VLOOKUP(MATCH(B74,F$9:F$87,0),$B$9:$D$87,2)</f>
        <v xml:space="preserve">Buloke </v>
      </c>
      <c r="H74" s="74">
        <f t="shared" ref="H74:H87" si="7">VLOOKUP(MATCH(B74,F$9:F$87,0),$B$9:$D$87,3)</f>
        <v>245.86133420750696</v>
      </c>
      <c r="I74" s="49"/>
      <c r="J74" s="69"/>
      <c r="K74" s="70"/>
      <c r="L74" s="72"/>
    </row>
    <row r="75" spans="1:12" x14ac:dyDescent="0.5">
      <c r="A75" s="49"/>
      <c r="B75" s="69">
        <v>67</v>
      </c>
      <c r="C75" s="70" t="s">
        <v>79</v>
      </c>
      <c r="D75" s="71">
        <f>VLOOKUP($B75,All!$A$5:$CU$85,Comparison!$B$4+51)</f>
        <v>857.11502873283337</v>
      </c>
      <c r="E75" s="71">
        <f t="shared" si="4"/>
        <v>857.12172873283339</v>
      </c>
      <c r="F75" s="72">
        <f t="shared" si="5"/>
        <v>8</v>
      </c>
      <c r="G75" s="73" t="str">
        <f t="shared" si="6"/>
        <v xml:space="preserve">Bayside </v>
      </c>
      <c r="H75" s="74">
        <f t="shared" si="7"/>
        <v>240.83837792097899</v>
      </c>
      <c r="I75" s="49"/>
      <c r="J75" s="69"/>
      <c r="K75" s="70"/>
      <c r="L75" s="72"/>
    </row>
    <row r="76" spans="1:12" x14ac:dyDescent="0.5">
      <c r="A76" s="49"/>
      <c r="B76" s="69">
        <v>68</v>
      </c>
      <c r="C76" s="70" t="s">
        <v>80</v>
      </c>
      <c r="D76" s="71">
        <f>VLOOKUP($B76,All!$A$5:$CU$85,Comparison!$B$4+51)</f>
        <v>147.49262536873155</v>
      </c>
      <c r="E76" s="71">
        <f t="shared" si="4"/>
        <v>147.49942536873155</v>
      </c>
      <c r="F76" s="72">
        <f t="shared" si="5"/>
        <v>75</v>
      </c>
      <c r="G76" s="73" t="str">
        <f t="shared" si="6"/>
        <v xml:space="preserve">Yarriambiack </v>
      </c>
      <c r="H76" s="74">
        <f t="shared" si="7"/>
        <v>227.68670309653916</v>
      </c>
      <c r="I76" s="49"/>
      <c r="J76" s="69"/>
      <c r="K76" s="70"/>
      <c r="L76" s="72"/>
    </row>
    <row r="77" spans="1:12" x14ac:dyDescent="0.5">
      <c r="A77" s="49"/>
      <c r="B77" s="69">
        <v>69</v>
      </c>
      <c r="C77" s="70" t="s">
        <v>81</v>
      </c>
      <c r="D77" s="71">
        <f>VLOOKUP($B77,All!$A$5:$CU$85,Comparison!$B$4+51)</f>
        <v>777.47713806212971</v>
      </c>
      <c r="E77" s="71">
        <f t="shared" si="4"/>
        <v>777.48403806212968</v>
      </c>
      <c r="F77" s="72">
        <f t="shared" si="5"/>
        <v>15</v>
      </c>
      <c r="G77" s="73" t="str">
        <f t="shared" si="6"/>
        <v xml:space="preserve">Manningham </v>
      </c>
      <c r="H77" s="74">
        <f t="shared" si="7"/>
        <v>195.45641399529973</v>
      </c>
      <c r="I77" s="49"/>
      <c r="J77" s="69"/>
      <c r="K77" s="70"/>
      <c r="L77" s="72"/>
    </row>
    <row r="78" spans="1:12" x14ac:dyDescent="0.5">
      <c r="A78" s="49"/>
      <c r="B78" s="69">
        <v>70</v>
      </c>
      <c r="C78" s="70" t="s">
        <v>82</v>
      </c>
      <c r="D78" s="71">
        <f>VLOOKUP($B78,All!$A$5:$CU$85,Comparison!$B$4+51)</f>
        <v>650.09990712858473</v>
      </c>
      <c r="E78" s="71">
        <f t="shared" si="4"/>
        <v>650.10690712858468</v>
      </c>
      <c r="F78" s="72">
        <f t="shared" si="5"/>
        <v>24</v>
      </c>
      <c r="G78" s="73" t="str">
        <f t="shared" si="6"/>
        <v xml:space="preserve">Nillumbik </v>
      </c>
      <c r="H78" s="74">
        <f t="shared" si="7"/>
        <v>187.06205246937242</v>
      </c>
      <c r="I78" s="49"/>
      <c r="J78" s="69"/>
      <c r="K78" s="70"/>
      <c r="L78" s="72"/>
    </row>
    <row r="79" spans="1:12" x14ac:dyDescent="0.5">
      <c r="A79" s="49"/>
      <c r="B79" s="69">
        <v>71</v>
      </c>
      <c r="C79" s="70" t="s">
        <v>83</v>
      </c>
      <c r="D79" s="71">
        <f>VLOOKUP($B79,All!$A$5:$CU$85,Comparison!$B$4+51)</f>
        <v>741.56801429528707</v>
      </c>
      <c r="E79" s="71">
        <f t="shared" si="4"/>
        <v>741.57511429528711</v>
      </c>
      <c r="F79" s="72">
        <f t="shared" si="5"/>
        <v>19</v>
      </c>
      <c r="G79" s="73" t="str">
        <f t="shared" si="6"/>
        <v xml:space="preserve">West Wimmera </v>
      </c>
      <c r="H79" s="74">
        <f t="shared" si="7"/>
        <v>183.72703412073491</v>
      </c>
      <c r="I79" s="49"/>
      <c r="J79" s="69"/>
      <c r="K79" s="70"/>
      <c r="L79" s="72"/>
    </row>
    <row r="80" spans="1:12" x14ac:dyDescent="0.5">
      <c r="A80" s="49"/>
      <c r="B80" s="69">
        <v>72</v>
      </c>
      <c r="C80" s="70" t="s">
        <v>84</v>
      </c>
      <c r="D80" s="71">
        <f>VLOOKUP($B80,All!$A$5:$CU$85,Comparison!$B$4+51)</f>
        <v>183.72703412073491</v>
      </c>
      <c r="E80" s="71">
        <f t="shared" si="4"/>
        <v>183.73423412073492</v>
      </c>
      <c r="F80" s="72">
        <f t="shared" si="5"/>
        <v>71</v>
      </c>
      <c r="G80" s="73" t="str">
        <f t="shared" si="6"/>
        <v xml:space="preserve">Indigo </v>
      </c>
      <c r="H80" s="74">
        <f t="shared" si="7"/>
        <v>165.82765768433521</v>
      </c>
      <c r="I80" s="49"/>
      <c r="J80" s="69"/>
      <c r="K80" s="70"/>
      <c r="L80" s="72"/>
    </row>
    <row r="81" spans="1:18" x14ac:dyDescent="0.5">
      <c r="A81" s="49"/>
      <c r="B81" s="69">
        <v>73</v>
      </c>
      <c r="C81" s="70" t="s">
        <v>85</v>
      </c>
      <c r="D81" s="71">
        <f>VLOOKUP($B81,All!$A$5:$CU$85,Comparison!$B$4+51)</f>
        <v>286.05416770409715</v>
      </c>
      <c r="E81" s="71">
        <f t="shared" si="4"/>
        <v>286.06146770409714</v>
      </c>
      <c r="F81" s="72">
        <f t="shared" si="5"/>
        <v>62</v>
      </c>
      <c r="G81" s="73" t="str">
        <f t="shared" si="6"/>
        <v xml:space="preserve">Moyne </v>
      </c>
      <c r="H81" s="74">
        <f t="shared" si="7"/>
        <v>158.57168027250836</v>
      </c>
      <c r="I81" s="49"/>
      <c r="J81" s="69"/>
      <c r="K81" s="70"/>
      <c r="L81" s="72"/>
    </row>
    <row r="82" spans="1:18" x14ac:dyDescent="0.5">
      <c r="A82" s="49"/>
      <c r="B82" s="69">
        <v>74</v>
      </c>
      <c r="C82" s="70" t="s">
        <v>86</v>
      </c>
      <c r="D82" s="71">
        <f>VLOOKUP($B82,All!$A$5:$CU$85,Comparison!$B$4+51)</f>
        <v>531.41342442472489</v>
      </c>
      <c r="E82" s="71">
        <f t="shared" si="4"/>
        <v>531.42082442472486</v>
      </c>
      <c r="F82" s="72">
        <f t="shared" si="5"/>
        <v>34</v>
      </c>
      <c r="G82" s="73" t="str">
        <f t="shared" si="6"/>
        <v xml:space="preserve">Boroondara </v>
      </c>
      <c r="H82" s="74">
        <f t="shared" si="7"/>
        <v>157.35727203684783</v>
      </c>
      <c r="I82" s="49"/>
      <c r="J82" s="69"/>
      <c r="K82" s="70"/>
      <c r="L82" s="72"/>
    </row>
    <row r="83" spans="1:18" x14ac:dyDescent="0.5">
      <c r="A83" s="49"/>
      <c r="B83" s="69">
        <v>75</v>
      </c>
      <c r="C83" s="70" t="s">
        <v>87</v>
      </c>
      <c r="D83" s="71">
        <f>VLOOKUP($B83,All!$A$5:$CU$85,Comparison!$B$4+51)</f>
        <v>663.35380432234774</v>
      </c>
      <c r="E83" s="71">
        <f t="shared" si="4"/>
        <v>663.36130432234779</v>
      </c>
      <c r="F83" s="72">
        <f t="shared" si="5"/>
        <v>23</v>
      </c>
      <c r="G83" s="73" t="str">
        <f t="shared" si="6"/>
        <v xml:space="preserve">Towong </v>
      </c>
      <c r="H83" s="74">
        <f t="shared" si="7"/>
        <v>147.49262536873155</v>
      </c>
      <c r="I83" s="49"/>
      <c r="J83" s="69"/>
      <c r="K83" s="70"/>
      <c r="L83" s="72"/>
    </row>
    <row r="84" spans="1:18" x14ac:dyDescent="0.5">
      <c r="A84" s="49"/>
      <c r="B84" s="69">
        <v>76</v>
      </c>
      <c r="C84" s="70" t="s">
        <v>88</v>
      </c>
      <c r="D84" s="71">
        <f>VLOOKUP($B84,All!$A$5:$CU$85,Comparison!$B$4+51)</f>
        <v>314.51425021355908</v>
      </c>
      <c r="E84" s="71">
        <f t="shared" si="4"/>
        <v>314.52185021355911</v>
      </c>
      <c r="F84" s="72">
        <f t="shared" si="5"/>
        <v>58</v>
      </c>
      <c r="G84" s="73" t="str">
        <f t="shared" si="6"/>
        <v xml:space="preserve">Surf Coast </v>
      </c>
      <c r="H84" s="74">
        <f t="shared" si="7"/>
        <v>140.92203272842312</v>
      </c>
      <c r="I84" s="49"/>
      <c r="J84" s="69"/>
      <c r="K84" s="70"/>
      <c r="L84" s="72"/>
    </row>
    <row r="85" spans="1:18" x14ac:dyDescent="0.5">
      <c r="A85" s="49"/>
      <c r="B85" s="69">
        <v>77</v>
      </c>
      <c r="C85" s="70" t="s">
        <v>89</v>
      </c>
      <c r="D85" s="71">
        <f>VLOOKUP($B85,All!$A$5:$CU$85,Comparison!$B$4+51)</f>
        <v>977.4545454545455</v>
      </c>
      <c r="E85" s="71">
        <f t="shared" si="4"/>
        <v>977.4622454545455</v>
      </c>
      <c r="F85" s="72">
        <f t="shared" si="5"/>
        <v>7</v>
      </c>
      <c r="G85" s="73" t="str">
        <f t="shared" si="6"/>
        <v xml:space="preserve">Queenscliffe </v>
      </c>
      <c r="H85" s="74">
        <f t="shared" si="7"/>
        <v>99.734042553191486</v>
      </c>
      <c r="I85" s="49"/>
      <c r="J85" s="69"/>
      <c r="K85" s="70"/>
      <c r="L85" s="72"/>
    </row>
    <row r="86" spans="1:18" x14ac:dyDescent="0.5">
      <c r="A86" s="49"/>
      <c r="B86" s="69">
        <v>78</v>
      </c>
      <c r="C86" s="70" t="s">
        <v>90</v>
      </c>
      <c r="D86" s="71">
        <f>VLOOKUP($B86,All!$A$5:$CU$85,Comparison!$B$4+51)</f>
        <v>383.23278422056205</v>
      </c>
      <c r="E86" s="71">
        <f t="shared" si="4"/>
        <v>383.24058422056203</v>
      </c>
      <c r="F86" s="72">
        <f t="shared" si="5"/>
        <v>47</v>
      </c>
      <c r="G86" s="73" t="str">
        <f t="shared" si="6"/>
        <v xml:space="preserve">Hepburn </v>
      </c>
      <c r="H86" s="74">
        <f t="shared" si="7"/>
        <v>99.028284953889951</v>
      </c>
      <c r="I86" s="49"/>
      <c r="J86" s="69"/>
      <c r="K86" s="70"/>
      <c r="L86" s="72"/>
    </row>
    <row r="87" spans="1:18" x14ac:dyDescent="0.5">
      <c r="A87" s="49"/>
      <c r="B87" s="69">
        <v>79</v>
      </c>
      <c r="C87" s="70" t="s">
        <v>91</v>
      </c>
      <c r="D87" s="71">
        <f>VLOOKUP($B87,All!$A$5:$CU$85,Comparison!$B$4+51)</f>
        <v>227.68670309653916</v>
      </c>
      <c r="E87" s="71">
        <f t="shared" si="4"/>
        <v>227.69460309653917</v>
      </c>
      <c r="F87" s="72">
        <f t="shared" si="5"/>
        <v>68</v>
      </c>
      <c r="G87" s="73" t="str">
        <f t="shared" si="6"/>
        <v xml:space="preserve">Golden Plains </v>
      </c>
      <c r="H87" s="74">
        <f t="shared" si="7"/>
        <v>86.601509340591363</v>
      </c>
      <c r="I87" s="49"/>
      <c r="J87" s="69"/>
      <c r="K87" s="70"/>
      <c r="L87" s="72"/>
    </row>
    <row r="88" spans="1:18" x14ac:dyDescent="0.5">
      <c r="A88" s="44"/>
      <c r="B88" s="45">
        <v>80</v>
      </c>
      <c r="C88" s="2" t="s">
        <v>0</v>
      </c>
      <c r="D88" s="46">
        <f>VLOOKUP($B88,All!$A$5:$CU$85,Comparison!$B$4+51)</f>
        <v>537</v>
      </c>
      <c r="E88" s="46">
        <f t="shared" si="4"/>
        <v>537.00800000000004</v>
      </c>
      <c r="F88" s="47">
        <f t="shared" ref="F88:F89" si="8">RANK(E88,E$9:E$89)</f>
        <v>34</v>
      </c>
      <c r="G88" s="44"/>
      <c r="H88" s="44"/>
      <c r="I88" s="49"/>
      <c r="J88" s="42"/>
    </row>
    <row r="89" spans="1:18" s="50" customFormat="1" x14ac:dyDescent="0.5">
      <c r="A89" s="36"/>
      <c r="B89" s="30">
        <v>81</v>
      </c>
      <c r="C89" s="2" t="s">
        <v>122</v>
      </c>
      <c r="D89" s="46">
        <f>VLOOKUP($B89,All!$A$5:$CU$85,Comparison!$B$4+51)</f>
        <v>549.28792967250888</v>
      </c>
      <c r="E89" s="37">
        <f t="shared" si="4"/>
        <v>549.29602967250889</v>
      </c>
      <c r="F89" s="38">
        <f t="shared" si="8"/>
        <v>32</v>
      </c>
      <c r="G89" s="36"/>
      <c r="H89" s="36"/>
      <c r="R89" s="36"/>
    </row>
    <row r="90" spans="1:18" x14ac:dyDescent="0.5">
      <c r="A90" s="36"/>
      <c r="B90" s="36"/>
      <c r="C90" s="36"/>
      <c r="D90" s="36"/>
      <c r="E90" s="36"/>
      <c r="F90" s="36"/>
      <c r="G90" s="36"/>
      <c r="H90" s="36"/>
      <c r="I90" s="50"/>
    </row>
    <row r="91" spans="1:18" x14ac:dyDescent="0.5">
      <c r="A91" s="36"/>
      <c r="B91" s="36"/>
      <c r="C91" s="36"/>
      <c r="D91" s="36"/>
      <c r="E91" s="36"/>
      <c r="F91" s="36"/>
      <c r="G91" s="36"/>
      <c r="H91" s="36"/>
      <c r="I91" s="50"/>
    </row>
  </sheetData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B1B-7585-4EA5-9516-DD940D1AA669}">
  <sheetPr>
    <pageSetUpPr autoPageBreaks="0" fitToPage="1"/>
  </sheetPr>
  <dimension ref="B1:T88"/>
  <sheetViews>
    <sheetView showGridLines="0" showRowColHeaders="0" tabSelected="1" zoomScale="90" zoomScaleNormal="90" workbookViewId="0">
      <selection activeCell="F5" sqref="F5"/>
    </sheetView>
  </sheetViews>
  <sheetFormatPr defaultRowHeight="15.75" x14ac:dyDescent="0.5"/>
  <cols>
    <col min="1" max="1" width="3.3125" style="84" customWidth="1"/>
    <col min="2" max="2" width="5.1875" style="107" customWidth="1"/>
    <col min="3" max="3" width="83.625" style="84" customWidth="1"/>
    <col min="4" max="4" width="9.0625" style="84" customWidth="1"/>
    <col min="5" max="7" width="9.8125" style="85" customWidth="1"/>
    <col min="8" max="10" width="9" style="84"/>
    <col min="11" max="11" width="9" style="86"/>
    <col min="12" max="12" width="9" style="87"/>
    <col min="13" max="16384" width="9" style="84"/>
  </cols>
  <sheetData>
    <row r="1" spans="2:20" ht="21.75" customHeight="1" x14ac:dyDescent="0.5">
      <c r="C1" s="83" t="s">
        <v>290</v>
      </c>
    </row>
    <row r="2" spans="2:20" x14ac:dyDescent="0.5">
      <c r="D2" s="88" t="s">
        <v>289</v>
      </c>
    </row>
    <row r="4" spans="2:20" ht="20.65" x14ac:dyDescent="0.5">
      <c r="B4" s="108"/>
      <c r="C4" s="100" t="str">
        <f>CONCATENATE("Alcohol and other Drug-related Harm in ",'Municipal Details'!D5)</f>
        <v xml:space="preserve">Alcohol and other Drug-related Harm in Mornington Peninsula </v>
      </c>
      <c r="D4" s="92">
        <v>53</v>
      </c>
      <c r="E4" s="93"/>
      <c r="F4" s="93"/>
      <c r="G4" s="93"/>
      <c r="H4" s="94"/>
      <c r="I4" s="94"/>
      <c r="J4" s="94"/>
      <c r="K4" s="95"/>
      <c r="L4" s="96"/>
      <c r="M4" s="94"/>
      <c r="N4" s="94"/>
      <c r="O4" s="94"/>
      <c r="P4" s="104"/>
      <c r="Q4" s="104"/>
      <c r="R4" s="104"/>
      <c r="S4" s="104"/>
      <c r="T4" s="104"/>
    </row>
    <row r="5" spans="2:20" ht="28.5" x14ac:dyDescent="0.5">
      <c r="B5" s="108"/>
      <c r="C5" s="101" t="s">
        <v>198</v>
      </c>
      <c r="D5" s="97" t="str">
        <f>'Municipal Details'!D5</f>
        <v xml:space="preserve">Mornington Peninsula </v>
      </c>
      <c r="E5" s="93"/>
      <c r="F5" s="93"/>
      <c r="G5" s="93"/>
      <c r="H5" s="94"/>
      <c r="I5" s="94"/>
      <c r="J5" s="94"/>
      <c r="K5" s="95"/>
      <c r="L5" s="96"/>
      <c r="M5" s="94"/>
      <c r="N5" s="94"/>
      <c r="O5" s="94"/>
      <c r="P5" s="104"/>
      <c r="Q5" s="104"/>
      <c r="R5" s="104"/>
      <c r="S5" s="104"/>
      <c r="T5" s="104"/>
    </row>
    <row r="6" spans="2:20" ht="30.75" customHeight="1" x14ac:dyDescent="0.5">
      <c r="B6" s="108"/>
      <c r="C6" s="101" t="str">
        <f>CONCATENATE("Some of this information is presented below, to provide an outline of the extent of these impacts in ",'Municipal Details'!D5)</f>
        <v xml:space="preserve">Some of this information is presented below, to provide an outline of the extent of these impacts in Mornington Peninsula </v>
      </c>
      <c r="D6" s="94"/>
      <c r="E6" s="93"/>
      <c r="F6" s="93"/>
      <c r="G6" s="93"/>
      <c r="H6" s="94"/>
      <c r="I6" s="94"/>
      <c r="J6" s="94"/>
      <c r="K6" s="95"/>
      <c r="L6" s="96"/>
      <c r="M6" s="94"/>
      <c r="N6" s="94"/>
      <c r="O6" s="94"/>
      <c r="P6" s="104"/>
      <c r="Q6" s="104"/>
      <c r="R6" s="104"/>
      <c r="S6" s="104"/>
      <c r="T6" s="104"/>
    </row>
    <row r="7" spans="2:20" x14ac:dyDescent="0.5">
      <c r="B7" s="108"/>
      <c r="C7" s="102"/>
      <c r="D7" s="94"/>
      <c r="E7" s="93"/>
      <c r="F7" s="93"/>
      <c r="G7" s="93"/>
      <c r="H7" s="94"/>
      <c r="I7" s="94"/>
      <c r="J7" s="94"/>
      <c r="K7" s="95"/>
      <c r="L7" s="96"/>
      <c r="M7" s="94"/>
      <c r="N7" s="94"/>
      <c r="O7" s="94"/>
      <c r="P7" s="104"/>
      <c r="Q7" s="104"/>
      <c r="R7" s="104"/>
      <c r="S7" s="104"/>
      <c r="T7" s="104"/>
    </row>
    <row r="8" spans="2:20" x14ac:dyDescent="0.5">
      <c r="B8" s="108"/>
      <c r="C8" s="103" t="s">
        <v>199</v>
      </c>
      <c r="D8" s="94"/>
      <c r="E8" s="98" t="s">
        <v>201</v>
      </c>
      <c r="F8" s="98" t="s">
        <v>202</v>
      </c>
      <c r="G8" s="98" t="s">
        <v>133</v>
      </c>
      <c r="H8" s="98" t="s">
        <v>203</v>
      </c>
      <c r="I8" s="94"/>
      <c r="J8" s="94"/>
      <c r="K8" s="95"/>
      <c r="L8" s="96"/>
      <c r="M8" s="94"/>
      <c r="N8" s="94"/>
      <c r="O8" s="94"/>
      <c r="P8" s="104"/>
      <c r="Q8" s="104"/>
      <c r="R8" s="104"/>
      <c r="S8" s="104"/>
      <c r="T8" s="104"/>
    </row>
    <row r="9" spans="2:20" ht="31.5" customHeight="1" x14ac:dyDescent="0.5">
      <c r="B9" s="108"/>
      <c r="C9" s="101" t="str">
        <f>CONCATENATE("In 2018, alcohol and other drug consumption accounted for ",ROUNDUP(E9,1)," hospitalisations per 1,000 residents in ", D5," – a level ",ABS(ROUNDUP(F9,0)),"% ", H9," than the State-wide level and the ",VLOOKUP(G9,K9:L87,2)," rate in Victoria.")</f>
        <v>In 2018, alcohol and other drug consumption accounted for 11.2 hospitalisations per 1,000 residents in Mornington Peninsula  – a level 34% higher than the State-wide level and the 9th highest rate in Victoria.</v>
      </c>
      <c r="D9" s="94"/>
      <c r="E9" s="99">
        <f>'Municipal Details'!D26</f>
        <v>11.174150901747415</v>
      </c>
      <c r="F9" s="99">
        <f>'Municipal Details'!H26</f>
        <v>33.622234220662179</v>
      </c>
      <c r="G9" s="93">
        <f>VLOOKUP(MATCH(D5,'Comparison data'!I$4:I$82,0),'Comparison data'!H$4:J$82,3)</f>
        <v>9</v>
      </c>
      <c r="H9" s="98" t="str">
        <f>IF(F9&gt;0,"higher","lower")</f>
        <v>higher</v>
      </c>
      <c r="I9" s="94"/>
      <c r="J9" s="94"/>
      <c r="K9" s="95">
        <v>1</v>
      </c>
      <c r="L9" s="96" t="s">
        <v>204</v>
      </c>
      <c r="M9" s="94"/>
      <c r="N9" s="94"/>
      <c r="O9" s="94"/>
      <c r="P9" s="104"/>
      <c r="Q9" s="104"/>
      <c r="R9" s="104"/>
      <c r="S9" s="104"/>
      <c r="T9" s="104"/>
    </row>
    <row r="10" spans="2:20" x14ac:dyDescent="0.5">
      <c r="B10" s="108"/>
      <c r="C10" s="101" t="s">
        <v>200</v>
      </c>
      <c r="D10" s="94"/>
      <c r="E10" s="93"/>
      <c r="F10" s="93"/>
      <c r="G10" s="93"/>
      <c r="H10" s="94"/>
      <c r="I10" s="94"/>
      <c r="J10" s="94"/>
      <c r="K10" s="95">
        <v>2</v>
      </c>
      <c r="L10" s="96" t="s">
        <v>205</v>
      </c>
      <c r="M10" s="94"/>
      <c r="N10" s="94"/>
      <c r="O10" s="94"/>
      <c r="P10" s="104"/>
      <c r="Q10" s="104"/>
      <c r="R10" s="104"/>
      <c r="S10" s="104"/>
      <c r="T10" s="104"/>
    </row>
    <row r="11" spans="2:20" x14ac:dyDescent="0.5">
      <c r="B11" s="108"/>
      <c r="C11" s="102"/>
      <c r="D11" s="94"/>
      <c r="E11" s="93"/>
      <c r="F11" s="93"/>
      <c r="G11" s="93"/>
      <c r="H11" s="94"/>
      <c r="I11" s="94"/>
      <c r="J11" s="94"/>
      <c r="K11" s="95">
        <v>3</v>
      </c>
      <c r="L11" s="96" t="s">
        <v>206</v>
      </c>
      <c r="M11" s="94"/>
      <c r="N11" s="94"/>
      <c r="O11" s="94"/>
      <c r="P11" s="104"/>
      <c r="Q11" s="104"/>
      <c r="R11" s="104"/>
      <c r="S11" s="104"/>
      <c r="T11" s="104"/>
    </row>
    <row r="12" spans="2:20" x14ac:dyDescent="0.5">
      <c r="B12" s="108"/>
      <c r="C12" s="102"/>
      <c r="D12" s="94"/>
      <c r="E12" s="93"/>
      <c r="F12" s="93"/>
      <c r="G12" s="93"/>
      <c r="H12" s="94"/>
      <c r="I12" s="94"/>
      <c r="J12" s="94"/>
      <c r="K12" s="95">
        <v>4</v>
      </c>
      <c r="L12" s="96" t="s">
        <v>207</v>
      </c>
      <c r="M12" s="94"/>
      <c r="N12" s="94"/>
      <c r="O12" s="94"/>
      <c r="P12" s="104"/>
      <c r="Q12" s="104"/>
      <c r="R12" s="104"/>
      <c r="S12" s="104"/>
      <c r="T12" s="104"/>
    </row>
    <row r="13" spans="2:20" x14ac:dyDescent="0.5">
      <c r="B13" s="108"/>
      <c r="C13" s="102"/>
      <c r="D13" s="94"/>
      <c r="E13" s="93"/>
      <c r="F13" s="93"/>
      <c r="G13" s="93"/>
      <c r="H13" s="94"/>
      <c r="I13" s="94"/>
      <c r="J13" s="94"/>
      <c r="K13" s="95">
        <v>5</v>
      </c>
      <c r="L13" s="96" t="s">
        <v>208</v>
      </c>
      <c r="M13" s="94"/>
      <c r="N13" s="94"/>
      <c r="O13" s="94"/>
      <c r="P13" s="104"/>
      <c r="Q13" s="104"/>
      <c r="R13" s="104"/>
      <c r="S13" s="104"/>
      <c r="T13" s="104"/>
    </row>
    <row r="14" spans="2:20" x14ac:dyDescent="0.5">
      <c r="B14" s="108"/>
      <c r="C14" s="102"/>
      <c r="D14" s="94"/>
      <c r="E14" s="93"/>
      <c r="F14" s="93"/>
      <c r="G14" s="93"/>
      <c r="H14" s="94"/>
      <c r="I14" s="94"/>
      <c r="J14" s="94"/>
      <c r="K14" s="95">
        <v>6</v>
      </c>
      <c r="L14" s="96" t="s">
        <v>209</v>
      </c>
      <c r="M14" s="94"/>
      <c r="N14" s="94"/>
      <c r="O14" s="94"/>
      <c r="P14" s="104"/>
      <c r="Q14" s="104"/>
      <c r="R14" s="104"/>
      <c r="S14" s="104"/>
      <c r="T14" s="104"/>
    </row>
    <row r="15" spans="2:20" x14ac:dyDescent="0.5">
      <c r="B15" s="108"/>
      <c r="C15" s="102"/>
      <c r="D15" s="94"/>
      <c r="E15" s="93"/>
      <c r="F15" s="93"/>
      <c r="G15" s="93"/>
      <c r="H15" s="94"/>
      <c r="I15" s="94"/>
      <c r="J15" s="94"/>
      <c r="K15" s="95">
        <v>7</v>
      </c>
      <c r="L15" s="96" t="s">
        <v>210</v>
      </c>
      <c r="M15" s="94"/>
      <c r="N15" s="94"/>
      <c r="O15" s="94"/>
      <c r="P15" s="104"/>
      <c r="Q15" s="104"/>
      <c r="R15" s="104"/>
      <c r="S15" s="104"/>
      <c r="T15" s="104"/>
    </row>
    <row r="16" spans="2:20" x14ac:dyDescent="0.5">
      <c r="B16" s="108"/>
      <c r="C16" s="102"/>
      <c r="D16" s="94"/>
      <c r="E16" s="93"/>
      <c r="F16" s="93"/>
      <c r="G16" s="93"/>
      <c r="H16" s="94"/>
      <c r="I16" s="94"/>
      <c r="J16" s="94"/>
      <c r="K16" s="95">
        <v>8</v>
      </c>
      <c r="L16" s="96" t="s">
        <v>211</v>
      </c>
      <c r="M16" s="94"/>
      <c r="N16" s="94"/>
      <c r="O16" s="94"/>
      <c r="P16" s="104"/>
      <c r="Q16" s="104"/>
      <c r="R16" s="104"/>
      <c r="S16" s="104"/>
      <c r="T16" s="104"/>
    </row>
    <row r="17" spans="2:20" x14ac:dyDescent="0.5">
      <c r="B17" s="108"/>
      <c r="C17" s="102"/>
      <c r="D17" s="94"/>
      <c r="E17" s="93"/>
      <c r="F17" s="93"/>
      <c r="G17" s="93"/>
      <c r="H17" s="94"/>
      <c r="I17" s="94"/>
      <c r="J17" s="94"/>
      <c r="K17" s="95">
        <v>9</v>
      </c>
      <c r="L17" s="96" t="s">
        <v>212</v>
      </c>
      <c r="M17" s="94"/>
      <c r="N17" s="94"/>
      <c r="O17" s="94"/>
      <c r="P17" s="104"/>
      <c r="Q17" s="104"/>
      <c r="R17" s="104"/>
      <c r="S17" s="104"/>
      <c r="T17" s="104"/>
    </row>
    <row r="18" spans="2:20" x14ac:dyDescent="0.5">
      <c r="B18" s="108"/>
      <c r="C18" s="102"/>
      <c r="D18" s="94"/>
      <c r="E18" s="93"/>
      <c r="F18" s="93"/>
      <c r="G18" s="93"/>
      <c r="H18" s="94"/>
      <c r="I18" s="94"/>
      <c r="J18" s="94"/>
      <c r="K18" s="95">
        <v>10</v>
      </c>
      <c r="L18" s="96" t="s">
        <v>213</v>
      </c>
      <c r="M18" s="94"/>
      <c r="N18" s="94"/>
      <c r="O18" s="94"/>
      <c r="P18" s="104"/>
      <c r="Q18" s="104"/>
      <c r="R18" s="104"/>
      <c r="S18" s="104"/>
      <c r="T18" s="104"/>
    </row>
    <row r="19" spans="2:20" x14ac:dyDescent="0.5">
      <c r="B19" s="108"/>
      <c r="C19" s="103" t="s">
        <v>279</v>
      </c>
      <c r="D19" s="94"/>
      <c r="E19" s="98" t="s">
        <v>201</v>
      </c>
      <c r="F19" s="98" t="s">
        <v>202</v>
      </c>
      <c r="G19" s="98" t="s">
        <v>133</v>
      </c>
      <c r="H19" s="98" t="s">
        <v>203</v>
      </c>
      <c r="I19" s="94"/>
      <c r="J19" s="94"/>
      <c r="K19" s="95">
        <v>11</v>
      </c>
      <c r="L19" s="96" t="s">
        <v>214</v>
      </c>
      <c r="M19" s="94"/>
      <c r="N19" s="94"/>
      <c r="O19" s="94"/>
      <c r="P19" s="104"/>
      <c r="Q19" s="104"/>
      <c r="R19" s="104"/>
      <c r="S19" s="104"/>
      <c r="T19" s="104"/>
    </row>
    <row r="20" spans="2:20" ht="41.65" customHeight="1" x14ac:dyDescent="0.5">
      <c r="B20" s="108"/>
      <c r="C20" s="101" t="str">
        <f>CONCATENATE("The rate of ambulance attendances within ",D5," for alcohol or other drug-related incidents stood at ",ROUNDUP(E20,1)," per 1,000 residents in 2020 – ",ABS(ROUNDUP(F20,0)),"% ",H20," than the State-wide level and the ",VLOOKUP(G20,K9:L87,2)," rate in Victoria.")</f>
        <v>The rate of ambulance attendances within Mornington Peninsula  for alcohol or other drug-related incidents stood at 9.2 per 1,000 residents in 2020 – 16% higher than the State-wide level and the 23rd highest rate in Victoria.</v>
      </c>
      <c r="D20" s="94"/>
      <c r="E20" s="99">
        <f>'Municipal Details'!D7</f>
        <v>9.1039798590851859</v>
      </c>
      <c r="F20" s="99">
        <f>'Municipal Details'!H7</f>
        <v>15.763194815310532</v>
      </c>
      <c r="G20" s="93">
        <f>VLOOKUP(MATCH(D5,'Comparison data'!D$4:D$82,0),'Comparison data'!C$4:E$82,3)</f>
        <v>23</v>
      </c>
      <c r="H20" s="98" t="str">
        <f>IF(F20&gt;0,"higher","lower")</f>
        <v>higher</v>
      </c>
      <c r="I20" s="94"/>
      <c r="J20" s="94"/>
      <c r="K20" s="95">
        <v>12</v>
      </c>
      <c r="L20" s="96" t="s">
        <v>215</v>
      </c>
      <c r="M20" s="94"/>
      <c r="N20" s="94"/>
      <c r="O20" s="94"/>
      <c r="P20" s="104"/>
      <c r="Q20" s="104"/>
      <c r="R20" s="104"/>
      <c r="S20" s="104"/>
      <c r="T20" s="104"/>
    </row>
    <row r="21" spans="2:20" x14ac:dyDescent="0.5">
      <c r="C21" s="105" t="s">
        <v>295</v>
      </c>
      <c r="D21" s="94"/>
      <c r="E21" s="93"/>
      <c r="F21" s="93"/>
      <c r="G21" s="93"/>
      <c r="H21" s="94"/>
      <c r="I21" s="94"/>
      <c r="J21" s="94"/>
      <c r="K21" s="95">
        <v>13</v>
      </c>
      <c r="L21" s="96" t="s">
        <v>216</v>
      </c>
      <c r="M21" s="94"/>
      <c r="N21" s="94"/>
      <c r="O21" s="94"/>
      <c r="P21" s="104"/>
      <c r="Q21" s="104"/>
      <c r="R21" s="104"/>
      <c r="S21" s="104"/>
      <c r="T21" s="104"/>
    </row>
    <row r="22" spans="2:20" x14ac:dyDescent="0.5">
      <c r="C22" s="90"/>
      <c r="D22" s="94"/>
      <c r="E22" s="93"/>
      <c r="F22" s="93"/>
      <c r="G22" s="93"/>
      <c r="H22" s="94"/>
      <c r="I22" s="94"/>
      <c r="J22" s="94"/>
      <c r="K22" s="95">
        <v>14</v>
      </c>
      <c r="L22" s="96" t="s">
        <v>217</v>
      </c>
      <c r="M22" s="94"/>
      <c r="N22" s="94"/>
      <c r="O22" s="94"/>
      <c r="P22" s="104"/>
      <c r="Q22" s="104"/>
      <c r="R22" s="104"/>
      <c r="S22" s="104"/>
      <c r="T22" s="104"/>
    </row>
    <row r="23" spans="2:20" x14ac:dyDescent="0.5">
      <c r="C23" s="90"/>
      <c r="D23" s="94"/>
      <c r="E23" s="93"/>
      <c r="F23" s="93"/>
      <c r="G23" s="93"/>
      <c r="H23" s="94"/>
      <c r="I23" s="94"/>
      <c r="J23" s="94"/>
      <c r="K23" s="95">
        <v>15</v>
      </c>
      <c r="L23" s="96" t="s">
        <v>218</v>
      </c>
      <c r="M23" s="94"/>
      <c r="N23" s="94"/>
      <c r="O23" s="94"/>
      <c r="P23" s="104"/>
      <c r="Q23" s="104"/>
      <c r="R23" s="104"/>
      <c r="S23" s="104"/>
      <c r="T23" s="104"/>
    </row>
    <row r="24" spans="2:20" x14ac:dyDescent="0.5">
      <c r="C24" s="90"/>
      <c r="D24" s="94"/>
      <c r="E24" s="93"/>
      <c r="F24" s="93"/>
      <c r="G24" s="93"/>
      <c r="H24" s="94"/>
      <c r="I24" s="94"/>
      <c r="J24" s="94"/>
      <c r="K24" s="95">
        <v>16</v>
      </c>
      <c r="L24" s="96" t="s">
        <v>219</v>
      </c>
      <c r="M24" s="94"/>
      <c r="N24" s="94"/>
      <c r="O24" s="94"/>
      <c r="P24" s="104"/>
      <c r="Q24" s="104"/>
      <c r="R24" s="104"/>
      <c r="S24" s="104"/>
      <c r="T24" s="104"/>
    </row>
    <row r="25" spans="2:20" x14ac:dyDescent="0.5">
      <c r="C25" s="90"/>
      <c r="D25" s="94"/>
      <c r="E25" s="93"/>
      <c r="F25" s="93"/>
      <c r="G25" s="93"/>
      <c r="H25" s="94"/>
      <c r="I25" s="94"/>
      <c r="J25" s="94"/>
      <c r="K25" s="95">
        <v>17</v>
      </c>
      <c r="L25" s="96" t="s">
        <v>220</v>
      </c>
      <c r="M25" s="94"/>
      <c r="N25" s="94"/>
      <c r="O25" s="94"/>
      <c r="P25" s="104"/>
      <c r="Q25" s="104"/>
      <c r="R25" s="104"/>
      <c r="S25" s="104"/>
      <c r="T25" s="104"/>
    </row>
    <row r="26" spans="2:20" x14ac:dyDescent="0.5">
      <c r="C26" s="90"/>
      <c r="D26" s="94"/>
      <c r="E26" s="93"/>
      <c r="F26" s="93"/>
      <c r="G26" s="93"/>
      <c r="H26" s="94"/>
      <c r="I26" s="94"/>
      <c r="J26" s="94"/>
      <c r="K26" s="95">
        <v>18</v>
      </c>
      <c r="L26" s="96" t="s">
        <v>221</v>
      </c>
      <c r="M26" s="94"/>
      <c r="N26" s="94"/>
      <c r="O26" s="94"/>
      <c r="P26" s="104"/>
      <c r="Q26" s="104"/>
      <c r="R26" s="104"/>
      <c r="S26" s="104"/>
      <c r="T26" s="104"/>
    </row>
    <row r="27" spans="2:20" x14ac:dyDescent="0.5">
      <c r="C27" s="90"/>
      <c r="D27" s="94"/>
      <c r="E27" s="93"/>
      <c r="F27" s="93"/>
      <c r="G27" s="93"/>
      <c r="H27" s="94"/>
      <c r="I27" s="94"/>
      <c r="J27" s="94"/>
      <c r="K27" s="95">
        <v>19</v>
      </c>
      <c r="L27" s="96" t="s">
        <v>222</v>
      </c>
      <c r="M27" s="94"/>
      <c r="N27" s="94"/>
      <c r="O27" s="94"/>
      <c r="P27" s="104"/>
      <c r="Q27" s="104"/>
      <c r="R27" s="104"/>
      <c r="S27" s="104"/>
      <c r="T27" s="104"/>
    </row>
    <row r="28" spans="2:20" x14ac:dyDescent="0.5">
      <c r="C28" s="90"/>
      <c r="D28" s="94"/>
      <c r="E28" s="93"/>
      <c r="F28" s="93"/>
      <c r="G28" s="93"/>
      <c r="H28" s="94"/>
      <c r="I28" s="94"/>
      <c r="J28" s="94"/>
      <c r="K28" s="95">
        <v>20</v>
      </c>
      <c r="L28" s="96" t="s">
        <v>223</v>
      </c>
      <c r="M28" s="94"/>
      <c r="N28" s="94"/>
      <c r="O28" s="94"/>
      <c r="P28" s="104"/>
      <c r="Q28" s="104"/>
      <c r="R28" s="104"/>
      <c r="S28" s="104"/>
      <c r="T28" s="104"/>
    </row>
    <row r="29" spans="2:20" x14ac:dyDescent="0.5">
      <c r="C29" s="90"/>
      <c r="D29" s="94"/>
      <c r="E29" s="93"/>
      <c r="F29" s="93"/>
      <c r="G29" s="93"/>
      <c r="H29" s="94"/>
      <c r="I29" s="94"/>
      <c r="J29" s="94"/>
      <c r="K29" s="95">
        <v>21</v>
      </c>
      <c r="L29" s="96" t="s">
        <v>294</v>
      </c>
      <c r="M29" s="94"/>
      <c r="N29" s="94"/>
      <c r="O29" s="94"/>
      <c r="P29" s="104"/>
      <c r="Q29" s="104"/>
      <c r="R29" s="104"/>
      <c r="S29" s="104"/>
      <c r="T29" s="104"/>
    </row>
    <row r="30" spans="2:20" x14ac:dyDescent="0.5">
      <c r="C30" s="91" t="s">
        <v>284</v>
      </c>
      <c r="D30" s="94"/>
      <c r="E30" s="98" t="s">
        <v>201</v>
      </c>
      <c r="F30" s="98" t="s">
        <v>202</v>
      </c>
      <c r="G30" s="98" t="s">
        <v>133</v>
      </c>
      <c r="H30" s="98" t="s">
        <v>203</v>
      </c>
      <c r="I30" s="94"/>
      <c r="J30" s="94"/>
      <c r="K30" s="95">
        <v>22</v>
      </c>
      <c r="L30" s="96" t="s">
        <v>224</v>
      </c>
      <c r="M30" s="94"/>
      <c r="N30" s="94"/>
      <c r="O30" s="94"/>
      <c r="P30" s="104"/>
      <c r="Q30" s="104"/>
      <c r="R30" s="104"/>
      <c r="S30" s="104"/>
      <c r="T30" s="104"/>
    </row>
    <row r="31" spans="2:20" ht="28.5" x14ac:dyDescent="0.5">
      <c r="C31" s="89" t="str">
        <f>CONCATENATE("In 2019, the rate of drug related deaths in ",D5," was ",ROUNDUP(E31,1)," per 1,000 residents – ",ABS(ROUNDUP(F31,0)),"% higher than the State-wide rate and the ",VLOOKUP(G31,K9:L87,2)," level in Victoria.")</f>
        <v>In 2019, the rate of drug related deaths in Mornington Peninsula  was 2 per 1,000 residents – 40% higher than the State-wide rate and the 33rd highest level in Victoria.</v>
      </c>
      <c r="D31" s="94"/>
      <c r="E31" s="99">
        <f>'Municipal Details'!$D$47</f>
        <v>1.9627846485183662</v>
      </c>
      <c r="F31" s="99">
        <f>'Municipal Details'!$H$47</f>
        <v>39.224922882487299</v>
      </c>
      <c r="G31" s="93">
        <f>VLOOKUP(MATCH(D5,'Comparison data'!N$4:N$82,0),'Comparison data'!M$4:O$82,3)</f>
        <v>33</v>
      </c>
      <c r="H31" s="98" t="str">
        <f>IF(F31&gt;0,"higher","lower")</f>
        <v>higher</v>
      </c>
      <c r="I31" s="94"/>
      <c r="J31" s="94"/>
      <c r="K31" s="95">
        <v>23</v>
      </c>
      <c r="L31" s="96" t="s">
        <v>225</v>
      </c>
      <c r="M31" s="94"/>
      <c r="N31" s="94"/>
      <c r="O31" s="94"/>
      <c r="P31" s="104"/>
      <c r="Q31" s="104"/>
      <c r="R31" s="104"/>
      <c r="S31" s="104"/>
      <c r="T31" s="104"/>
    </row>
    <row r="32" spans="2:20" x14ac:dyDescent="0.5">
      <c r="C32" s="90"/>
      <c r="D32" s="94"/>
      <c r="E32" s="93"/>
      <c r="F32" s="93"/>
      <c r="G32" s="93"/>
      <c r="H32" s="94"/>
      <c r="I32" s="94"/>
      <c r="J32" s="94"/>
      <c r="K32" s="95">
        <v>24</v>
      </c>
      <c r="L32" s="96" t="s">
        <v>226</v>
      </c>
      <c r="M32" s="94"/>
      <c r="N32" s="94"/>
      <c r="O32" s="94"/>
      <c r="P32" s="104"/>
      <c r="Q32" s="104"/>
      <c r="R32" s="104"/>
      <c r="S32" s="104"/>
      <c r="T32" s="104"/>
    </row>
    <row r="33" spans="3:20" x14ac:dyDescent="0.5">
      <c r="C33" s="91" t="s">
        <v>285</v>
      </c>
      <c r="D33" s="94"/>
      <c r="E33" s="98" t="s">
        <v>201</v>
      </c>
      <c r="F33" s="98" t="s">
        <v>202</v>
      </c>
      <c r="G33" s="98" t="s">
        <v>133</v>
      </c>
      <c r="H33" s="98" t="s">
        <v>203</v>
      </c>
      <c r="I33" s="94"/>
      <c r="J33" s="94"/>
      <c r="K33" s="95">
        <v>25</v>
      </c>
      <c r="L33" s="96" t="s">
        <v>227</v>
      </c>
      <c r="M33" s="94"/>
      <c r="N33" s="94"/>
      <c r="O33" s="94"/>
      <c r="P33" s="104"/>
      <c r="Q33" s="104"/>
      <c r="R33" s="104"/>
      <c r="S33" s="104"/>
      <c r="T33" s="104"/>
    </row>
    <row r="34" spans="3:20" ht="35.65" customHeight="1" x14ac:dyDescent="0.5">
      <c r="C34" s="89" t="str">
        <f>CONCATENATE("In 2019, ",ROUNDUP(E34,1)," serious injuries per 1,000 residents were documented during hours of higher alcohol consumption in ",D5," – ",ABS(ROUNDUP(F34,0)),"% ",H34," than the Victorian level and the ",VLOOKUP(G34,K9:L87,2)," level in the State.")</f>
        <v>In 2019, 0.2 serious injuries per 1,000 residents were documented during hours of higher alcohol consumption in Mornington Peninsula  – 8% higher than the Victorian level and the 48th highest level in the State.</v>
      </c>
      <c r="D34" s="94"/>
      <c r="E34" s="99">
        <f>'Municipal Details'!$D$43</f>
        <v>0.13721594807271253</v>
      </c>
      <c r="F34" s="99">
        <f>'Municipal Details'!$H$43</f>
        <v>7.4912418374897651</v>
      </c>
      <c r="G34" s="93">
        <f>VLOOKUP(MATCH(D5,'Comparison data'!S$4:S$82,0),'Comparison data'!R$4:T$82,3)</f>
        <v>48</v>
      </c>
      <c r="H34" s="98" t="str">
        <f>IF(F34&gt;0,"higher","lower")</f>
        <v>higher</v>
      </c>
      <c r="I34" s="94"/>
      <c r="J34" s="94"/>
      <c r="K34" s="95">
        <v>26</v>
      </c>
      <c r="L34" s="96" t="s">
        <v>228</v>
      </c>
      <c r="M34" s="94"/>
      <c r="N34" s="94"/>
      <c r="O34" s="94"/>
      <c r="P34" s="104"/>
      <c r="Q34" s="104"/>
      <c r="R34" s="104"/>
      <c r="S34" s="104"/>
      <c r="T34" s="104"/>
    </row>
    <row r="35" spans="3:20" x14ac:dyDescent="0.5">
      <c r="C35" s="90"/>
      <c r="D35" s="94"/>
      <c r="E35" s="93"/>
      <c r="F35" s="93"/>
      <c r="G35" s="93"/>
      <c r="H35" s="94"/>
      <c r="I35" s="94"/>
      <c r="J35" s="94"/>
      <c r="K35" s="95">
        <v>27</v>
      </c>
      <c r="L35" s="96" t="s">
        <v>229</v>
      </c>
      <c r="M35" s="94"/>
      <c r="N35" s="94"/>
      <c r="O35" s="94"/>
      <c r="P35" s="104"/>
      <c r="Q35" s="104"/>
      <c r="R35" s="104"/>
      <c r="S35" s="104"/>
      <c r="T35" s="104"/>
    </row>
    <row r="36" spans="3:20" x14ac:dyDescent="0.5">
      <c r="C36" s="91" t="s">
        <v>286</v>
      </c>
      <c r="D36" s="94"/>
      <c r="E36" s="98" t="s">
        <v>201</v>
      </c>
      <c r="F36" s="98" t="s">
        <v>202</v>
      </c>
      <c r="G36" s="98" t="s">
        <v>133</v>
      </c>
      <c r="H36" s="98" t="s">
        <v>203</v>
      </c>
      <c r="I36" s="94"/>
      <c r="J36" s="94"/>
      <c r="K36" s="95">
        <v>28</v>
      </c>
      <c r="L36" s="96" t="s">
        <v>230</v>
      </c>
      <c r="M36" s="94"/>
      <c r="N36" s="94"/>
      <c r="O36" s="94"/>
      <c r="P36" s="104"/>
      <c r="Q36" s="104"/>
      <c r="R36" s="104"/>
      <c r="S36" s="104"/>
      <c r="T36" s="104"/>
    </row>
    <row r="37" spans="3:20" ht="28.5" x14ac:dyDescent="0.5">
      <c r="C37" s="89" t="str">
        <f>CONCATENATE("In 2020/21, the rate of alleged drug offences recorded by police was ",ABS(ROUNDUP(F37,0)),"% ",H37," than the Victorian rate and the ",VLOOKUP(G37,K9:L87,2)," in the State.")</f>
        <v>In 2020/21, the rate of alleged drug offences recorded by police was 17% lower than the Victorian rate and the 38th highest in the State.</v>
      </c>
      <c r="D37" s="94"/>
      <c r="E37" s="99">
        <f>'Municipal Details'!$D$53</f>
        <v>460.73124800132655</v>
      </c>
      <c r="F37" s="99">
        <f>'Municipal Details'!$H$53</f>
        <v>-16.122087686139533</v>
      </c>
      <c r="G37" s="93">
        <f>VLOOKUP(MATCH(D5,'Comparison data'!X$4:X$82,0),'Comparison data'!W$4:Y$82,3)</f>
        <v>38</v>
      </c>
      <c r="H37" s="98" t="str">
        <f>IF(F37&gt;0,"higher","lower")</f>
        <v>lower</v>
      </c>
      <c r="I37" s="94"/>
      <c r="J37" s="94"/>
      <c r="K37" s="95">
        <v>29</v>
      </c>
      <c r="L37" s="96" t="s">
        <v>231</v>
      </c>
      <c r="M37" s="94"/>
      <c r="N37" s="94"/>
      <c r="O37" s="94"/>
      <c r="P37" s="104"/>
      <c r="Q37" s="104"/>
      <c r="R37" s="104"/>
      <c r="S37" s="104"/>
      <c r="T37" s="104"/>
    </row>
    <row r="38" spans="3:20" x14ac:dyDescent="0.5">
      <c r="C38" s="90"/>
      <c r="D38" s="94"/>
      <c r="E38" s="93"/>
      <c r="F38" s="93"/>
      <c r="G38" s="93"/>
      <c r="H38" s="94"/>
      <c r="I38" s="94"/>
      <c r="J38" s="94"/>
      <c r="K38" s="95">
        <v>30</v>
      </c>
      <c r="L38" s="96" t="s">
        <v>232</v>
      </c>
      <c r="M38" s="94"/>
      <c r="N38" s="94"/>
      <c r="O38" s="94"/>
      <c r="P38" s="104"/>
      <c r="Q38" s="104"/>
      <c r="R38" s="104"/>
      <c r="S38" s="104"/>
      <c r="T38" s="104"/>
    </row>
    <row r="39" spans="3:20" x14ac:dyDescent="0.5">
      <c r="C39" s="91" t="s">
        <v>287</v>
      </c>
      <c r="D39" s="94"/>
      <c r="E39" s="98" t="s">
        <v>201</v>
      </c>
      <c r="F39" s="98" t="s">
        <v>202</v>
      </c>
      <c r="G39" s="98" t="s">
        <v>133</v>
      </c>
      <c r="H39" s="98" t="s">
        <v>203</v>
      </c>
      <c r="I39" s="94"/>
      <c r="J39" s="94"/>
      <c r="K39" s="95">
        <v>31</v>
      </c>
      <c r="L39" s="96" t="s">
        <v>233</v>
      </c>
      <c r="M39" s="94"/>
      <c r="N39" s="94"/>
      <c r="O39" s="94"/>
      <c r="P39" s="104"/>
      <c r="Q39" s="104"/>
      <c r="R39" s="104"/>
      <c r="S39" s="104"/>
      <c r="T39" s="104"/>
    </row>
    <row r="40" spans="3:20" ht="31.5" customHeight="1" x14ac:dyDescent="0.5">
      <c r="C40" s="89" t="str">
        <f>CONCATENATE("In 2020/21,Victoria Police recorded ",ROUNDUP(E40,1)," alcohol-related incidents of family violence, per 1,000 population – ",ABS(ROUNDUP(F40,0)),"% ",H40," than the corresponding Victorian rate and the ",VLOOKUP(G40,K9:L87,2)," level in the State.")</f>
        <v>In 2020/21,Victoria Police recorded 1.8 alcohol-related incidents of family violence, per 1,000 population – 42% higher than the corresponding Victorian rate and the 27th highest level in the State.</v>
      </c>
      <c r="D40" s="94"/>
      <c r="E40" s="99">
        <f>'Municipal Details'!$D$51</f>
        <v>1.7838073249452628</v>
      </c>
      <c r="F40" s="99">
        <f>'Municipal Details'!$H$51</f>
        <v>41.469175562482</v>
      </c>
      <c r="G40" s="93">
        <f>VLOOKUP(MATCH(D5,'Comparison data'!AC$4:AC$82,0),'Comparison data'!AB$4:AD$82,3)</f>
        <v>27</v>
      </c>
      <c r="H40" s="98" t="str">
        <f>IF(F40&gt;0,"higher","lower")</f>
        <v>higher</v>
      </c>
      <c r="I40" s="94"/>
      <c r="J40" s="94"/>
      <c r="K40" s="95">
        <v>32</v>
      </c>
      <c r="L40" s="96" t="s">
        <v>234</v>
      </c>
      <c r="M40" s="94"/>
      <c r="N40" s="94"/>
      <c r="O40" s="94"/>
      <c r="P40" s="104"/>
      <c r="Q40" s="104"/>
      <c r="R40" s="104"/>
      <c r="S40" s="104"/>
      <c r="T40" s="104"/>
    </row>
    <row r="41" spans="3:20" ht="7.9" customHeight="1" x14ac:dyDescent="0.5">
      <c r="D41" s="94"/>
      <c r="E41" s="93"/>
      <c r="F41" s="93"/>
      <c r="G41" s="93"/>
      <c r="H41" s="94"/>
      <c r="I41" s="94"/>
      <c r="J41" s="94"/>
      <c r="K41" s="95">
        <v>33</v>
      </c>
      <c r="L41" s="96" t="s">
        <v>235</v>
      </c>
      <c r="M41" s="94"/>
      <c r="N41" s="94"/>
      <c r="O41" s="94"/>
      <c r="P41" s="104"/>
      <c r="Q41" s="104"/>
      <c r="R41" s="104"/>
      <c r="S41" s="104"/>
      <c r="T41" s="104"/>
    </row>
    <row r="42" spans="3:20" ht="21" x14ac:dyDescent="0.5">
      <c r="C42" s="106" t="s">
        <v>296</v>
      </c>
      <c r="D42" s="94"/>
      <c r="E42" s="93"/>
      <c r="F42" s="93"/>
      <c r="G42" s="93"/>
      <c r="H42" s="94"/>
      <c r="I42" s="94"/>
      <c r="J42" s="94"/>
      <c r="K42" s="95">
        <v>34</v>
      </c>
      <c r="L42" s="96" t="s">
        <v>236</v>
      </c>
      <c r="M42" s="94"/>
      <c r="N42" s="94"/>
      <c r="O42" s="94"/>
      <c r="P42" s="104"/>
      <c r="Q42" s="104"/>
      <c r="R42" s="104"/>
      <c r="S42" s="104"/>
      <c r="T42" s="104"/>
    </row>
    <row r="43" spans="3:20" x14ac:dyDescent="0.5">
      <c r="C43" s="106"/>
      <c r="D43" s="94"/>
      <c r="E43" s="93"/>
      <c r="F43" s="93"/>
      <c r="G43" s="93"/>
      <c r="H43" s="94"/>
      <c r="I43" s="94"/>
      <c r="J43" s="94"/>
      <c r="K43" s="95">
        <v>35</v>
      </c>
      <c r="L43" s="96" t="s">
        <v>237</v>
      </c>
      <c r="M43" s="94"/>
      <c r="N43" s="94"/>
      <c r="O43" s="94"/>
      <c r="P43" s="104"/>
      <c r="Q43" s="104"/>
      <c r="R43" s="104"/>
      <c r="S43" s="104"/>
      <c r="T43" s="104"/>
    </row>
    <row r="44" spans="3:20" x14ac:dyDescent="0.5">
      <c r="D44" s="94"/>
      <c r="E44" s="93"/>
      <c r="F44" s="93"/>
      <c r="G44" s="93"/>
      <c r="H44" s="94"/>
      <c r="I44" s="94"/>
      <c r="J44" s="94"/>
      <c r="K44" s="95">
        <v>36</v>
      </c>
      <c r="L44" s="96" t="s">
        <v>238</v>
      </c>
      <c r="M44" s="94"/>
      <c r="N44" s="94"/>
      <c r="O44" s="94"/>
      <c r="P44" s="104"/>
      <c r="Q44" s="104"/>
      <c r="R44" s="104"/>
      <c r="S44" s="104"/>
      <c r="T44" s="104"/>
    </row>
    <row r="45" spans="3:20" x14ac:dyDescent="0.5">
      <c r="D45" s="94"/>
      <c r="E45" s="93"/>
      <c r="F45" s="93"/>
      <c r="G45" s="93"/>
      <c r="H45" s="94"/>
      <c r="I45" s="94"/>
      <c r="J45" s="94"/>
      <c r="K45" s="95">
        <v>37</v>
      </c>
      <c r="L45" s="96" t="s">
        <v>239</v>
      </c>
      <c r="M45" s="94"/>
      <c r="N45" s="94"/>
      <c r="O45" s="94"/>
      <c r="P45" s="104"/>
      <c r="Q45" s="104"/>
      <c r="R45" s="104"/>
      <c r="S45" s="104"/>
      <c r="T45" s="104"/>
    </row>
    <row r="46" spans="3:20" x14ac:dyDescent="0.5">
      <c r="D46" s="94"/>
      <c r="E46" s="93"/>
      <c r="F46" s="93"/>
      <c r="G46" s="93"/>
      <c r="H46" s="94"/>
      <c r="I46" s="94"/>
      <c r="J46" s="94"/>
      <c r="K46" s="95">
        <v>38</v>
      </c>
      <c r="L46" s="96" t="s">
        <v>240</v>
      </c>
      <c r="M46" s="94"/>
      <c r="N46" s="94"/>
      <c r="O46" s="94"/>
      <c r="P46" s="104"/>
      <c r="Q46" s="104"/>
      <c r="R46" s="104"/>
      <c r="S46" s="104"/>
      <c r="T46" s="104"/>
    </row>
    <row r="47" spans="3:20" x14ac:dyDescent="0.5">
      <c r="D47" s="94"/>
      <c r="E47" s="93"/>
      <c r="F47" s="93"/>
      <c r="G47" s="93"/>
      <c r="H47" s="94"/>
      <c r="I47" s="94"/>
      <c r="J47" s="94"/>
      <c r="K47" s="95">
        <v>39</v>
      </c>
      <c r="L47" s="96" t="s">
        <v>241</v>
      </c>
      <c r="M47" s="94"/>
      <c r="N47" s="94"/>
      <c r="O47" s="94"/>
      <c r="P47" s="104"/>
      <c r="Q47" s="104"/>
      <c r="R47" s="104"/>
      <c r="S47" s="104"/>
      <c r="T47" s="104"/>
    </row>
    <row r="48" spans="3:20" x14ac:dyDescent="0.5">
      <c r="D48" s="94"/>
      <c r="E48" s="93"/>
      <c r="F48" s="93"/>
      <c r="G48" s="93"/>
      <c r="H48" s="94"/>
      <c r="I48" s="94"/>
      <c r="J48" s="94"/>
      <c r="K48" s="95">
        <v>40</v>
      </c>
      <c r="L48" s="96" t="s">
        <v>242</v>
      </c>
      <c r="M48" s="94"/>
      <c r="N48" s="94"/>
      <c r="O48" s="94"/>
      <c r="P48" s="104"/>
      <c r="Q48" s="104"/>
      <c r="R48" s="104"/>
      <c r="S48" s="104"/>
      <c r="T48" s="104"/>
    </row>
    <row r="49" spans="4:20" x14ac:dyDescent="0.5">
      <c r="D49" s="94"/>
      <c r="E49" s="93"/>
      <c r="F49" s="93"/>
      <c r="G49" s="93"/>
      <c r="H49" s="94"/>
      <c r="I49" s="94"/>
      <c r="J49" s="94"/>
      <c r="K49" s="95">
        <v>41</v>
      </c>
      <c r="L49" s="96" t="s">
        <v>243</v>
      </c>
      <c r="M49" s="94"/>
      <c r="N49" s="94"/>
      <c r="O49" s="94"/>
      <c r="P49" s="104"/>
      <c r="Q49" s="104"/>
      <c r="R49" s="104"/>
      <c r="S49" s="104"/>
      <c r="T49" s="104"/>
    </row>
    <row r="50" spans="4:20" x14ac:dyDescent="0.5">
      <c r="D50" s="94"/>
      <c r="E50" s="93"/>
      <c r="F50" s="93"/>
      <c r="G50" s="93"/>
      <c r="H50" s="94"/>
      <c r="I50" s="94"/>
      <c r="J50" s="94"/>
      <c r="K50" s="95">
        <v>42</v>
      </c>
      <c r="L50" s="96" t="s">
        <v>244</v>
      </c>
      <c r="M50" s="94"/>
      <c r="N50" s="94"/>
      <c r="O50" s="94"/>
      <c r="P50" s="104"/>
      <c r="Q50" s="104"/>
      <c r="R50" s="104"/>
      <c r="S50" s="104"/>
      <c r="T50" s="104"/>
    </row>
    <row r="51" spans="4:20" x14ac:dyDescent="0.5">
      <c r="D51" s="94"/>
      <c r="E51" s="93"/>
      <c r="F51" s="93"/>
      <c r="G51" s="93"/>
      <c r="H51" s="94"/>
      <c r="I51" s="94"/>
      <c r="J51" s="94"/>
      <c r="K51" s="95">
        <v>43</v>
      </c>
      <c r="L51" s="96" t="s">
        <v>245</v>
      </c>
      <c r="M51" s="94"/>
      <c r="N51" s="94"/>
      <c r="O51" s="94"/>
      <c r="P51" s="104"/>
      <c r="Q51" s="104"/>
      <c r="R51" s="104"/>
      <c r="S51" s="104"/>
      <c r="T51" s="104"/>
    </row>
    <row r="52" spans="4:20" x14ac:dyDescent="0.5">
      <c r="D52" s="94"/>
      <c r="E52" s="93"/>
      <c r="F52" s="93"/>
      <c r="G52" s="93"/>
      <c r="H52" s="94"/>
      <c r="I52" s="94"/>
      <c r="J52" s="94"/>
      <c r="K52" s="95">
        <v>44</v>
      </c>
      <c r="L52" s="96" t="s">
        <v>246</v>
      </c>
      <c r="M52" s="94"/>
      <c r="N52" s="94"/>
      <c r="O52" s="94"/>
      <c r="P52" s="104"/>
      <c r="Q52" s="104"/>
      <c r="R52" s="104"/>
      <c r="S52" s="104"/>
      <c r="T52" s="104"/>
    </row>
    <row r="53" spans="4:20" x14ac:dyDescent="0.5">
      <c r="D53" s="94"/>
      <c r="E53" s="93"/>
      <c r="F53" s="93"/>
      <c r="G53" s="93"/>
      <c r="H53" s="94"/>
      <c r="I53" s="94"/>
      <c r="J53" s="94"/>
      <c r="K53" s="95">
        <v>45</v>
      </c>
      <c r="L53" s="96" t="s">
        <v>247</v>
      </c>
      <c r="M53" s="94"/>
      <c r="N53" s="94"/>
      <c r="O53" s="94"/>
      <c r="P53" s="104"/>
      <c r="Q53" s="104"/>
      <c r="R53" s="104"/>
      <c r="S53" s="104"/>
      <c r="T53" s="104"/>
    </row>
    <row r="54" spans="4:20" x14ac:dyDescent="0.5">
      <c r="D54" s="94"/>
      <c r="E54" s="93"/>
      <c r="F54" s="93"/>
      <c r="G54" s="93"/>
      <c r="H54" s="94"/>
      <c r="I54" s="94"/>
      <c r="J54" s="94"/>
      <c r="K54" s="95">
        <v>46</v>
      </c>
      <c r="L54" s="96" t="s">
        <v>248</v>
      </c>
      <c r="M54" s="94"/>
      <c r="N54" s="94"/>
      <c r="O54" s="94"/>
      <c r="P54" s="104"/>
      <c r="Q54" s="104"/>
      <c r="R54" s="104"/>
      <c r="S54" s="104"/>
      <c r="T54" s="104"/>
    </row>
    <row r="55" spans="4:20" x14ac:dyDescent="0.5">
      <c r="D55" s="94"/>
      <c r="E55" s="93"/>
      <c r="F55" s="93"/>
      <c r="G55" s="93"/>
      <c r="H55" s="94"/>
      <c r="I55" s="94"/>
      <c r="J55" s="94"/>
      <c r="K55" s="95">
        <v>47</v>
      </c>
      <c r="L55" s="96" t="s">
        <v>249</v>
      </c>
      <c r="M55" s="94"/>
      <c r="N55" s="94"/>
      <c r="O55" s="94"/>
      <c r="P55" s="104"/>
      <c r="Q55" s="104"/>
      <c r="R55" s="104"/>
      <c r="S55" s="104"/>
      <c r="T55" s="104"/>
    </row>
    <row r="56" spans="4:20" x14ac:dyDescent="0.5">
      <c r="D56" s="94"/>
      <c r="E56" s="93"/>
      <c r="F56" s="93"/>
      <c r="G56" s="93"/>
      <c r="H56" s="94"/>
      <c r="I56" s="94"/>
      <c r="J56" s="94"/>
      <c r="K56" s="95">
        <v>48</v>
      </c>
      <c r="L56" s="96" t="s">
        <v>250</v>
      </c>
      <c r="M56" s="94"/>
      <c r="N56" s="94"/>
      <c r="O56" s="94"/>
      <c r="P56" s="104"/>
      <c r="Q56" s="104"/>
      <c r="R56" s="104"/>
      <c r="S56" s="104"/>
      <c r="T56" s="104"/>
    </row>
    <row r="57" spans="4:20" x14ac:dyDescent="0.5">
      <c r="D57" s="94"/>
      <c r="E57" s="93"/>
      <c r="F57" s="93"/>
      <c r="G57" s="93"/>
      <c r="H57" s="94"/>
      <c r="I57" s="94"/>
      <c r="J57" s="94"/>
      <c r="K57" s="95">
        <v>49</v>
      </c>
      <c r="L57" s="96" t="s">
        <v>251</v>
      </c>
      <c r="M57" s="94"/>
      <c r="N57" s="94"/>
      <c r="O57" s="94"/>
      <c r="P57" s="104"/>
      <c r="Q57" s="104"/>
      <c r="R57" s="104"/>
      <c r="S57" s="104"/>
      <c r="T57" s="104"/>
    </row>
    <row r="58" spans="4:20" x14ac:dyDescent="0.5">
      <c r="D58" s="94"/>
      <c r="E58" s="93"/>
      <c r="F58" s="93"/>
      <c r="G58" s="93"/>
      <c r="H58" s="94"/>
      <c r="I58" s="94"/>
      <c r="J58" s="94"/>
      <c r="K58" s="95">
        <v>50</v>
      </c>
      <c r="L58" s="96" t="s">
        <v>252</v>
      </c>
      <c r="M58" s="94"/>
      <c r="N58" s="94"/>
      <c r="O58" s="94"/>
      <c r="P58" s="104"/>
      <c r="Q58" s="104"/>
      <c r="R58" s="104"/>
      <c r="S58" s="104"/>
      <c r="T58" s="104"/>
    </row>
    <row r="59" spans="4:20" x14ac:dyDescent="0.5">
      <c r="D59" s="94"/>
      <c r="E59" s="93"/>
      <c r="F59" s="93"/>
      <c r="G59" s="93"/>
      <c r="H59" s="94"/>
      <c r="I59" s="94"/>
      <c r="J59" s="94"/>
      <c r="K59" s="95">
        <v>51</v>
      </c>
      <c r="L59" s="96" t="s">
        <v>273</v>
      </c>
      <c r="M59" s="94"/>
      <c r="N59" s="94"/>
      <c r="O59" s="94"/>
      <c r="P59" s="104"/>
      <c r="Q59" s="104"/>
      <c r="R59" s="104"/>
      <c r="S59" s="104"/>
      <c r="T59" s="104"/>
    </row>
    <row r="60" spans="4:20" x14ac:dyDescent="0.5">
      <c r="D60" s="94"/>
      <c r="E60" s="93"/>
      <c r="F60" s="93"/>
      <c r="G60" s="93"/>
      <c r="H60" s="94"/>
      <c r="I60" s="94"/>
      <c r="J60" s="94"/>
      <c r="K60" s="95">
        <v>52</v>
      </c>
      <c r="L60" s="96" t="s">
        <v>274</v>
      </c>
      <c r="M60" s="94"/>
      <c r="N60" s="94"/>
      <c r="O60" s="94"/>
      <c r="P60" s="104"/>
      <c r="Q60" s="104"/>
      <c r="R60" s="104"/>
      <c r="S60" s="104"/>
      <c r="T60" s="104"/>
    </row>
    <row r="61" spans="4:20" x14ac:dyDescent="0.5">
      <c r="D61" s="94"/>
      <c r="E61" s="93"/>
      <c r="F61" s="93"/>
      <c r="G61" s="93"/>
      <c r="H61" s="94"/>
      <c r="I61" s="94"/>
      <c r="J61" s="94"/>
      <c r="K61" s="95">
        <v>53</v>
      </c>
      <c r="L61" s="96" t="s">
        <v>291</v>
      </c>
      <c r="M61" s="94"/>
      <c r="N61" s="94"/>
      <c r="O61" s="94"/>
      <c r="P61" s="104"/>
      <c r="Q61" s="104"/>
      <c r="R61" s="104"/>
      <c r="S61" s="104"/>
      <c r="T61" s="104"/>
    </row>
    <row r="62" spans="4:20" x14ac:dyDescent="0.5">
      <c r="D62" s="94"/>
      <c r="E62" s="93"/>
      <c r="F62" s="93"/>
      <c r="G62" s="93"/>
      <c r="H62" s="94"/>
      <c r="I62" s="94"/>
      <c r="J62" s="94"/>
      <c r="K62" s="95">
        <v>54</v>
      </c>
      <c r="L62" s="96" t="s">
        <v>253</v>
      </c>
      <c r="M62" s="94"/>
      <c r="N62" s="94"/>
      <c r="O62" s="94"/>
      <c r="P62" s="104"/>
      <c r="Q62" s="104"/>
      <c r="R62" s="104"/>
      <c r="S62" s="104"/>
      <c r="T62" s="104"/>
    </row>
    <row r="63" spans="4:20" x14ac:dyDescent="0.5">
      <c r="D63" s="94"/>
      <c r="E63" s="93"/>
      <c r="F63" s="93"/>
      <c r="G63" s="93"/>
      <c r="H63" s="94"/>
      <c r="I63" s="94"/>
      <c r="J63" s="94"/>
      <c r="K63" s="95">
        <v>55</v>
      </c>
      <c r="L63" s="96" t="s">
        <v>254</v>
      </c>
      <c r="M63" s="94"/>
      <c r="N63" s="94"/>
      <c r="O63" s="94"/>
      <c r="P63" s="104"/>
      <c r="Q63" s="104"/>
      <c r="R63" s="104"/>
      <c r="S63" s="104"/>
      <c r="T63" s="104"/>
    </row>
    <row r="64" spans="4:20" x14ac:dyDescent="0.5">
      <c r="D64" s="94"/>
      <c r="E64" s="93"/>
      <c r="F64" s="93"/>
      <c r="G64" s="93"/>
      <c r="H64" s="94"/>
      <c r="I64" s="94"/>
      <c r="J64" s="94"/>
      <c r="K64" s="95">
        <v>56</v>
      </c>
      <c r="L64" s="96" t="s">
        <v>255</v>
      </c>
      <c r="M64" s="94"/>
      <c r="N64" s="94"/>
      <c r="O64" s="94"/>
      <c r="P64" s="104"/>
      <c r="Q64" s="104"/>
      <c r="R64" s="104"/>
      <c r="S64" s="104"/>
      <c r="T64" s="104"/>
    </row>
    <row r="65" spans="4:20" x14ac:dyDescent="0.5">
      <c r="D65" s="94"/>
      <c r="E65" s="93"/>
      <c r="F65" s="93"/>
      <c r="G65" s="93"/>
      <c r="H65" s="94"/>
      <c r="I65" s="94"/>
      <c r="J65" s="94"/>
      <c r="K65" s="95">
        <v>57</v>
      </c>
      <c r="L65" s="96" t="s">
        <v>256</v>
      </c>
      <c r="M65" s="94"/>
      <c r="N65" s="94"/>
      <c r="O65" s="94"/>
      <c r="P65" s="104"/>
      <c r="Q65" s="104"/>
      <c r="R65" s="104"/>
      <c r="S65" s="104"/>
      <c r="T65" s="104"/>
    </row>
    <row r="66" spans="4:20" x14ac:dyDescent="0.5">
      <c r="D66" s="94"/>
      <c r="E66" s="93"/>
      <c r="F66" s="93"/>
      <c r="G66" s="93"/>
      <c r="H66" s="94"/>
      <c r="I66" s="94"/>
      <c r="J66" s="94"/>
      <c r="K66" s="95">
        <v>58</v>
      </c>
      <c r="L66" s="96" t="s">
        <v>257</v>
      </c>
      <c r="M66" s="94"/>
      <c r="N66" s="94"/>
      <c r="O66" s="94"/>
      <c r="P66" s="104"/>
      <c r="Q66" s="104"/>
      <c r="R66" s="104"/>
      <c r="S66" s="104"/>
      <c r="T66" s="104"/>
    </row>
    <row r="67" spans="4:20" x14ac:dyDescent="0.5">
      <c r="D67" s="94"/>
      <c r="E67" s="93"/>
      <c r="F67" s="93"/>
      <c r="G67" s="93"/>
      <c r="H67" s="94"/>
      <c r="I67" s="94"/>
      <c r="J67" s="94"/>
      <c r="K67" s="95">
        <v>59</v>
      </c>
      <c r="L67" s="96" t="s">
        <v>258</v>
      </c>
      <c r="M67" s="94"/>
      <c r="N67" s="94"/>
      <c r="O67" s="94"/>
      <c r="P67" s="104"/>
      <c r="Q67" s="104"/>
      <c r="R67" s="104"/>
      <c r="S67" s="104"/>
      <c r="T67" s="104"/>
    </row>
    <row r="68" spans="4:20" x14ac:dyDescent="0.5">
      <c r="D68" s="94"/>
      <c r="E68" s="93"/>
      <c r="F68" s="93"/>
      <c r="G68" s="93"/>
      <c r="H68" s="94"/>
      <c r="I68" s="94"/>
      <c r="J68" s="94"/>
      <c r="K68" s="95">
        <v>60</v>
      </c>
      <c r="L68" s="96" t="s">
        <v>259</v>
      </c>
      <c r="M68" s="94"/>
      <c r="N68" s="94"/>
      <c r="O68" s="94"/>
      <c r="P68" s="104"/>
      <c r="Q68" s="104"/>
      <c r="R68" s="104"/>
      <c r="S68" s="104"/>
      <c r="T68" s="104"/>
    </row>
    <row r="69" spans="4:20" x14ac:dyDescent="0.5">
      <c r="D69" s="94"/>
      <c r="E69" s="93"/>
      <c r="F69" s="93"/>
      <c r="G69" s="93"/>
      <c r="H69" s="94"/>
      <c r="I69" s="94"/>
      <c r="J69" s="94"/>
      <c r="K69" s="95">
        <v>61</v>
      </c>
      <c r="L69" s="96" t="s">
        <v>275</v>
      </c>
      <c r="M69" s="94"/>
      <c r="N69" s="94"/>
      <c r="O69" s="94"/>
      <c r="P69" s="104"/>
      <c r="Q69" s="104"/>
      <c r="R69" s="104"/>
      <c r="S69" s="104"/>
      <c r="T69" s="104"/>
    </row>
    <row r="70" spans="4:20" x14ac:dyDescent="0.5">
      <c r="D70" s="94"/>
      <c r="E70" s="93"/>
      <c r="F70" s="93"/>
      <c r="G70" s="93"/>
      <c r="H70" s="94"/>
      <c r="I70" s="94"/>
      <c r="J70" s="94"/>
      <c r="K70" s="95">
        <v>62</v>
      </c>
      <c r="L70" s="96" t="s">
        <v>276</v>
      </c>
      <c r="M70" s="94"/>
      <c r="N70" s="94"/>
      <c r="O70" s="94"/>
      <c r="P70" s="104"/>
      <c r="Q70" s="104"/>
      <c r="R70" s="104"/>
      <c r="S70" s="104"/>
      <c r="T70" s="104"/>
    </row>
    <row r="71" spans="4:20" x14ac:dyDescent="0.5">
      <c r="D71" s="94"/>
      <c r="E71" s="93"/>
      <c r="F71" s="93"/>
      <c r="G71" s="93"/>
      <c r="H71" s="94"/>
      <c r="I71" s="94"/>
      <c r="J71" s="94"/>
      <c r="K71" s="95">
        <v>63</v>
      </c>
      <c r="L71" s="96" t="s">
        <v>292</v>
      </c>
      <c r="M71" s="94"/>
      <c r="N71" s="94"/>
      <c r="O71" s="94"/>
      <c r="P71" s="104"/>
      <c r="Q71" s="104"/>
      <c r="R71" s="104"/>
      <c r="S71" s="104"/>
      <c r="T71" s="104"/>
    </row>
    <row r="72" spans="4:20" x14ac:dyDescent="0.5">
      <c r="D72" s="94"/>
      <c r="E72" s="93"/>
      <c r="F72" s="93"/>
      <c r="G72" s="93"/>
      <c r="H72" s="94"/>
      <c r="I72" s="94"/>
      <c r="J72" s="94"/>
      <c r="K72" s="95">
        <v>64</v>
      </c>
      <c r="L72" s="96" t="s">
        <v>260</v>
      </c>
      <c r="M72" s="94"/>
      <c r="N72" s="94"/>
      <c r="O72" s="94"/>
      <c r="P72" s="104"/>
      <c r="Q72" s="104"/>
      <c r="R72" s="104"/>
      <c r="S72" s="104"/>
      <c r="T72" s="104"/>
    </row>
    <row r="73" spans="4:20" x14ac:dyDescent="0.5">
      <c r="D73" s="94"/>
      <c r="E73" s="93"/>
      <c r="F73" s="93"/>
      <c r="G73" s="93"/>
      <c r="H73" s="94"/>
      <c r="I73" s="94"/>
      <c r="J73" s="94"/>
      <c r="K73" s="95">
        <v>65</v>
      </c>
      <c r="L73" s="96" t="s">
        <v>261</v>
      </c>
      <c r="M73" s="94"/>
      <c r="N73" s="94"/>
      <c r="O73" s="94"/>
      <c r="P73" s="104"/>
      <c r="Q73" s="104"/>
      <c r="R73" s="104"/>
      <c r="S73" s="104"/>
      <c r="T73" s="104"/>
    </row>
    <row r="74" spans="4:20" x14ac:dyDescent="0.5">
      <c r="D74" s="94"/>
      <c r="E74" s="93"/>
      <c r="F74" s="93"/>
      <c r="G74" s="93"/>
      <c r="H74" s="94"/>
      <c r="I74" s="94"/>
      <c r="J74" s="94"/>
      <c r="K74" s="95">
        <v>66</v>
      </c>
      <c r="L74" s="96" t="s">
        <v>262</v>
      </c>
      <c r="M74" s="94"/>
      <c r="N74" s="94"/>
      <c r="O74" s="94"/>
      <c r="P74" s="104"/>
      <c r="Q74" s="104"/>
      <c r="R74" s="104"/>
      <c r="S74" s="104"/>
      <c r="T74" s="104"/>
    </row>
    <row r="75" spans="4:20" x14ac:dyDescent="0.5">
      <c r="D75" s="94"/>
      <c r="E75" s="93"/>
      <c r="F75" s="93"/>
      <c r="G75" s="93"/>
      <c r="H75" s="94"/>
      <c r="I75" s="94"/>
      <c r="J75" s="94"/>
      <c r="K75" s="95">
        <v>67</v>
      </c>
      <c r="L75" s="96" t="s">
        <v>263</v>
      </c>
      <c r="M75" s="94"/>
      <c r="N75" s="94"/>
      <c r="O75" s="94"/>
      <c r="P75" s="104"/>
      <c r="Q75" s="104"/>
      <c r="R75" s="104"/>
      <c r="S75" s="104"/>
      <c r="T75" s="104"/>
    </row>
    <row r="76" spans="4:20" x14ac:dyDescent="0.5">
      <c r="D76" s="94"/>
      <c r="E76" s="93"/>
      <c r="F76" s="93"/>
      <c r="G76" s="93"/>
      <c r="H76" s="94"/>
      <c r="I76" s="94"/>
      <c r="J76" s="94"/>
      <c r="K76" s="95">
        <v>68</v>
      </c>
      <c r="L76" s="96" t="s">
        <v>264</v>
      </c>
      <c r="M76" s="94"/>
      <c r="N76" s="94"/>
      <c r="O76" s="94"/>
      <c r="P76" s="104"/>
      <c r="Q76" s="104"/>
      <c r="R76" s="104"/>
      <c r="S76" s="104"/>
      <c r="T76" s="104"/>
    </row>
    <row r="77" spans="4:20" x14ac:dyDescent="0.5">
      <c r="D77" s="94"/>
      <c r="E77" s="93"/>
      <c r="F77" s="93"/>
      <c r="G77" s="93"/>
      <c r="H77" s="94"/>
      <c r="I77" s="94"/>
      <c r="J77" s="94"/>
      <c r="K77" s="95">
        <v>69</v>
      </c>
      <c r="L77" s="96" t="s">
        <v>265</v>
      </c>
      <c r="M77" s="94"/>
      <c r="N77" s="94"/>
      <c r="O77" s="94"/>
      <c r="P77" s="104"/>
      <c r="Q77" s="104"/>
      <c r="R77" s="104"/>
      <c r="S77" s="104"/>
      <c r="T77" s="104"/>
    </row>
    <row r="78" spans="4:20" x14ac:dyDescent="0.5">
      <c r="D78" s="94"/>
      <c r="E78" s="93"/>
      <c r="F78" s="93"/>
      <c r="G78" s="93"/>
      <c r="H78" s="94"/>
      <c r="I78" s="94"/>
      <c r="J78" s="94"/>
      <c r="K78" s="95">
        <v>70</v>
      </c>
      <c r="L78" s="96" t="s">
        <v>266</v>
      </c>
      <c r="M78" s="94"/>
      <c r="N78" s="94"/>
      <c r="O78" s="94"/>
      <c r="P78" s="104"/>
      <c r="Q78" s="104"/>
      <c r="R78" s="104"/>
      <c r="S78" s="104"/>
      <c r="T78" s="104"/>
    </row>
    <row r="79" spans="4:20" x14ac:dyDescent="0.5">
      <c r="D79" s="94"/>
      <c r="E79" s="93"/>
      <c r="F79" s="93"/>
      <c r="G79" s="93"/>
      <c r="H79" s="94"/>
      <c r="I79" s="94"/>
      <c r="J79" s="94"/>
      <c r="K79" s="95">
        <v>71</v>
      </c>
      <c r="L79" s="96" t="s">
        <v>277</v>
      </c>
      <c r="M79" s="94"/>
      <c r="N79" s="94"/>
      <c r="O79" s="94"/>
      <c r="P79" s="104"/>
      <c r="Q79" s="104"/>
      <c r="R79" s="104"/>
      <c r="S79" s="104"/>
      <c r="T79" s="104"/>
    </row>
    <row r="80" spans="4:20" x14ac:dyDescent="0.5">
      <c r="D80" s="94"/>
      <c r="E80" s="93"/>
      <c r="F80" s="93"/>
      <c r="G80" s="93"/>
      <c r="H80" s="94"/>
      <c r="I80" s="94"/>
      <c r="J80" s="94"/>
      <c r="K80" s="95">
        <v>72</v>
      </c>
      <c r="L80" s="96" t="s">
        <v>278</v>
      </c>
      <c r="M80" s="94"/>
      <c r="N80" s="94"/>
      <c r="O80" s="94"/>
      <c r="P80" s="104"/>
      <c r="Q80" s="104"/>
      <c r="R80" s="104"/>
      <c r="S80" s="104"/>
      <c r="T80" s="104"/>
    </row>
    <row r="81" spans="4:20" x14ac:dyDescent="0.5">
      <c r="D81" s="94"/>
      <c r="E81" s="93"/>
      <c r="F81" s="93"/>
      <c r="G81" s="93"/>
      <c r="H81" s="94"/>
      <c r="I81" s="94"/>
      <c r="J81" s="94"/>
      <c r="K81" s="95">
        <v>73</v>
      </c>
      <c r="L81" s="96" t="s">
        <v>293</v>
      </c>
      <c r="M81" s="94"/>
      <c r="N81" s="94"/>
      <c r="O81" s="94"/>
      <c r="P81" s="104"/>
      <c r="Q81" s="104"/>
      <c r="R81" s="104"/>
      <c r="S81" s="104"/>
      <c r="T81" s="104"/>
    </row>
    <row r="82" spans="4:20" x14ac:dyDescent="0.5">
      <c r="D82" s="94"/>
      <c r="E82" s="93"/>
      <c r="F82" s="93"/>
      <c r="G82" s="93"/>
      <c r="H82" s="94"/>
      <c r="I82" s="94"/>
      <c r="J82" s="94"/>
      <c r="K82" s="95">
        <v>74</v>
      </c>
      <c r="L82" s="96" t="s">
        <v>267</v>
      </c>
      <c r="M82" s="94"/>
      <c r="N82" s="94"/>
      <c r="O82" s="94"/>
      <c r="P82" s="104"/>
      <c r="Q82" s="104"/>
      <c r="R82" s="104"/>
      <c r="S82" s="104"/>
      <c r="T82" s="104"/>
    </row>
    <row r="83" spans="4:20" x14ac:dyDescent="0.5">
      <c r="D83" s="94"/>
      <c r="E83" s="93"/>
      <c r="F83" s="93"/>
      <c r="G83" s="93"/>
      <c r="H83" s="94"/>
      <c r="I83" s="94"/>
      <c r="J83" s="94"/>
      <c r="K83" s="95">
        <v>75</v>
      </c>
      <c r="L83" s="96" t="s">
        <v>268</v>
      </c>
      <c r="M83" s="94"/>
      <c r="N83" s="94"/>
      <c r="O83" s="94"/>
      <c r="P83" s="104"/>
      <c r="Q83" s="104"/>
      <c r="R83" s="104"/>
      <c r="S83" s="104"/>
      <c r="T83" s="104"/>
    </row>
    <row r="84" spans="4:20" x14ac:dyDescent="0.5">
      <c r="D84" s="94"/>
      <c r="E84" s="93"/>
      <c r="F84" s="93"/>
      <c r="G84" s="93"/>
      <c r="H84" s="94"/>
      <c r="I84" s="94"/>
      <c r="J84" s="94"/>
      <c r="K84" s="95">
        <v>76</v>
      </c>
      <c r="L84" s="96" t="s">
        <v>269</v>
      </c>
      <c r="M84" s="94"/>
      <c r="N84" s="94"/>
      <c r="O84" s="94"/>
      <c r="P84" s="104"/>
      <c r="Q84" s="104"/>
      <c r="R84" s="104"/>
      <c r="S84" s="104"/>
      <c r="T84" s="104"/>
    </row>
    <row r="85" spans="4:20" x14ac:dyDescent="0.5">
      <c r="D85" s="94"/>
      <c r="E85" s="93"/>
      <c r="F85" s="93"/>
      <c r="G85" s="93"/>
      <c r="H85" s="94"/>
      <c r="I85" s="94"/>
      <c r="J85" s="94"/>
      <c r="K85" s="95">
        <v>77</v>
      </c>
      <c r="L85" s="96" t="s">
        <v>270</v>
      </c>
      <c r="M85" s="94"/>
      <c r="N85" s="94"/>
      <c r="O85" s="94"/>
      <c r="P85" s="104"/>
      <c r="Q85" s="104"/>
      <c r="R85" s="104"/>
      <c r="S85" s="104"/>
      <c r="T85" s="104"/>
    </row>
    <row r="86" spans="4:20" x14ac:dyDescent="0.5">
      <c r="D86" s="94"/>
      <c r="E86" s="93"/>
      <c r="F86" s="93"/>
      <c r="G86" s="93"/>
      <c r="H86" s="94"/>
      <c r="I86" s="94"/>
      <c r="J86" s="94"/>
      <c r="K86" s="95">
        <v>78</v>
      </c>
      <c r="L86" s="96" t="s">
        <v>271</v>
      </c>
      <c r="M86" s="94"/>
      <c r="N86" s="94"/>
      <c r="O86" s="94"/>
      <c r="P86" s="104"/>
      <c r="Q86" s="104"/>
      <c r="R86" s="104"/>
      <c r="S86" s="104"/>
      <c r="T86" s="104"/>
    </row>
    <row r="87" spans="4:20" x14ac:dyDescent="0.5">
      <c r="D87" s="94"/>
      <c r="E87" s="93"/>
      <c r="F87" s="93"/>
      <c r="G87" s="93"/>
      <c r="H87" s="94"/>
      <c r="I87" s="94"/>
      <c r="J87" s="94"/>
      <c r="K87" s="95">
        <v>79</v>
      </c>
      <c r="L87" s="96" t="s">
        <v>272</v>
      </c>
      <c r="M87" s="94"/>
      <c r="N87" s="94"/>
      <c r="O87" s="94"/>
      <c r="P87" s="104"/>
      <c r="Q87" s="104"/>
      <c r="R87" s="104"/>
      <c r="S87" s="104"/>
      <c r="T87" s="104"/>
    </row>
    <row r="88" spans="4:20" x14ac:dyDescent="0.5">
      <c r="D88" s="94"/>
      <c r="E88" s="93"/>
      <c r="F88" s="93"/>
      <c r="G88" s="93"/>
      <c r="H88" s="94"/>
      <c r="I88" s="94"/>
      <c r="J88" s="94"/>
      <c r="K88" s="95"/>
      <c r="L88" s="96"/>
      <c r="M88" s="94"/>
      <c r="N88" s="94"/>
      <c r="O88" s="94"/>
      <c r="P88" s="9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6367463</xdr:colOff>
                    <xdr:row>1</xdr:row>
                    <xdr:rowOff>195263</xdr:rowOff>
                  </from>
                  <to>
                    <xdr:col>4</xdr:col>
                    <xdr:colOff>671513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85FA-F75C-4F82-B978-80DBF0545E07}">
  <dimension ref="C3:AD82"/>
  <sheetViews>
    <sheetView topLeftCell="F1" workbookViewId="0">
      <selection activeCell="H47" sqref="H47"/>
    </sheetView>
  </sheetViews>
  <sheetFormatPr defaultRowHeight="15.75" x14ac:dyDescent="0.5"/>
  <cols>
    <col min="1" max="2" width="2.6875" customWidth="1"/>
    <col min="3" max="3" width="4.125" customWidth="1"/>
    <col min="6" max="7" width="2.9375" style="79" customWidth="1"/>
    <col min="8" max="8" width="4.375" customWidth="1"/>
    <col min="11" max="12" width="2.9375" style="79" customWidth="1"/>
    <col min="13" max="13" width="4.375" customWidth="1"/>
    <col min="16" max="17" width="2.9375" style="79" customWidth="1"/>
    <col min="18" max="18" width="4.375" customWidth="1"/>
    <col min="21" max="22" width="2.9375" style="79" customWidth="1"/>
    <col min="23" max="23" width="5" customWidth="1"/>
    <col min="26" max="27" width="2.9375" style="79" customWidth="1"/>
    <col min="28" max="28" width="5" customWidth="1"/>
  </cols>
  <sheetData>
    <row r="3" spans="3:30" s="82" customFormat="1" ht="13.15" x14ac:dyDescent="0.4">
      <c r="C3" s="80"/>
      <c r="D3" s="80"/>
      <c r="E3" s="80" t="s">
        <v>280</v>
      </c>
      <c r="F3" s="81"/>
      <c r="G3" s="81"/>
      <c r="H3" s="80"/>
      <c r="I3" s="80"/>
      <c r="J3" s="80" t="s">
        <v>281</v>
      </c>
      <c r="K3" s="81"/>
      <c r="L3" s="81"/>
      <c r="M3" s="80"/>
      <c r="N3" s="80"/>
      <c r="O3" s="80" t="s">
        <v>282</v>
      </c>
      <c r="P3" s="81"/>
      <c r="Q3" s="81"/>
      <c r="R3" s="80"/>
      <c r="S3" s="80"/>
      <c r="T3" s="80" t="s">
        <v>173</v>
      </c>
      <c r="U3" s="81"/>
      <c r="V3" s="81"/>
      <c r="W3" s="80"/>
      <c r="X3" s="80"/>
      <c r="Y3" s="80" t="s">
        <v>283</v>
      </c>
      <c r="Z3" s="81"/>
      <c r="AA3" s="81"/>
      <c r="AB3" s="80"/>
      <c r="AC3" s="80"/>
      <c r="AD3" s="80" t="s">
        <v>288</v>
      </c>
    </row>
    <row r="4" spans="3:30" x14ac:dyDescent="0.5">
      <c r="C4" s="69">
        <v>1</v>
      </c>
      <c r="D4" s="70" t="s">
        <v>13</v>
      </c>
      <c r="E4" s="72">
        <v>64</v>
      </c>
      <c r="H4" s="69">
        <v>1</v>
      </c>
      <c r="I4" s="70" t="s">
        <v>13</v>
      </c>
      <c r="J4" s="72">
        <v>67</v>
      </c>
      <c r="M4" s="69">
        <v>1</v>
      </c>
      <c r="N4" s="70" t="s">
        <v>13</v>
      </c>
      <c r="O4" s="72">
        <v>28</v>
      </c>
      <c r="R4" s="69">
        <v>1</v>
      </c>
      <c r="S4" s="70" t="s">
        <v>13</v>
      </c>
      <c r="T4" s="72">
        <v>26</v>
      </c>
      <c r="W4" s="69">
        <v>1</v>
      </c>
      <c r="X4" s="70" t="s">
        <v>13</v>
      </c>
      <c r="Y4" s="72">
        <v>60</v>
      </c>
      <c r="AB4" s="69">
        <v>1</v>
      </c>
      <c r="AC4" s="70" t="s">
        <v>13</v>
      </c>
      <c r="AD4" s="72">
        <v>24</v>
      </c>
    </row>
    <row r="5" spans="3:30" x14ac:dyDescent="0.5">
      <c r="C5" s="69">
        <v>2</v>
      </c>
      <c r="D5" s="70" t="s">
        <v>14</v>
      </c>
      <c r="E5" s="72">
        <v>25</v>
      </c>
      <c r="H5" s="69">
        <v>2</v>
      </c>
      <c r="I5" s="70" t="s">
        <v>14</v>
      </c>
      <c r="J5" s="72">
        <v>74</v>
      </c>
      <c r="M5" s="69">
        <v>2</v>
      </c>
      <c r="N5" s="70" t="s">
        <v>14</v>
      </c>
      <c r="O5" s="72">
        <v>7</v>
      </c>
      <c r="R5" s="69">
        <v>2</v>
      </c>
      <c r="S5" s="70" t="s">
        <v>14</v>
      </c>
      <c r="T5" s="72">
        <v>25</v>
      </c>
      <c r="W5" s="69">
        <v>2</v>
      </c>
      <c r="X5" s="70" t="s">
        <v>14</v>
      </c>
      <c r="Y5" s="72">
        <v>4</v>
      </c>
      <c r="AB5" s="69">
        <v>2</v>
      </c>
      <c r="AC5" s="70" t="s">
        <v>14</v>
      </c>
      <c r="AD5" s="72">
        <v>3</v>
      </c>
    </row>
    <row r="6" spans="3:30" x14ac:dyDescent="0.5">
      <c r="C6" s="69">
        <v>3</v>
      </c>
      <c r="D6" s="70" t="s">
        <v>15</v>
      </c>
      <c r="E6" s="72">
        <v>12</v>
      </c>
      <c r="H6" s="69">
        <v>3</v>
      </c>
      <c r="I6" s="70" t="s">
        <v>15</v>
      </c>
      <c r="J6" s="72">
        <v>46</v>
      </c>
      <c r="M6" s="69">
        <v>3</v>
      </c>
      <c r="N6" s="70" t="s">
        <v>15</v>
      </c>
      <c r="O6" s="72">
        <v>39</v>
      </c>
      <c r="R6" s="69">
        <v>3</v>
      </c>
      <c r="S6" s="70" t="s">
        <v>15</v>
      </c>
      <c r="T6" s="72">
        <v>66</v>
      </c>
      <c r="W6" s="69">
        <v>3</v>
      </c>
      <c r="X6" s="70" t="s">
        <v>15</v>
      </c>
      <c r="Y6" s="72">
        <v>51</v>
      </c>
      <c r="AB6" s="69">
        <v>3</v>
      </c>
      <c r="AC6" s="70" t="s">
        <v>15</v>
      </c>
      <c r="AD6" s="72">
        <v>21</v>
      </c>
    </row>
    <row r="7" spans="3:30" x14ac:dyDescent="0.5">
      <c r="C7" s="69">
        <v>4</v>
      </c>
      <c r="D7" s="70" t="s">
        <v>16</v>
      </c>
      <c r="E7" s="72">
        <v>35</v>
      </c>
      <c r="H7" s="69">
        <v>4</v>
      </c>
      <c r="I7" s="70" t="s">
        <v>16</v>
      </c>
      <c r="J7" s="72">
        <v>45</v>
      </c>
      <c r="M7" s="69">
        <v>4</v>
      </c>
      <c r="N7" s="70" t="s">
        <v>16</v>
      </c>
      <c r="O7" s="72">
        <v>48</v>
      </c>
      <c r="R7" s="69">
        <v>4</v>
      </c>
      <c r="S7" s="70" t="s">
        <v>16</v>
      </c>
      <c r="T7" s="72">
        <v>74</v>
      </c>
      <c r="W7" s="69">
        <v>4</v>
      </c>
      <c r="X7" s="70" t="s">
        <v>16</v>
      </c>
      <c r="Y7" s="72">
        <v>27</v>
      </c>
      <c r="AB7" s="69">
        <v>4</v>
      </c>
      <c r="AC7" s="70" t="s">
        <v>16</v>
      </c>
      <c r="AD7" s="72">
        <v>63</v>
      </c>
    </row>
    <row r="8" spans="3:30" x14ac:dyDescent="0.5">
      <c r="C8" s="69">
        <v>5</v>
      </c>
      <c r="D8" s="70" t="s">
        <v>17</v>
      </c>
      <c r="E8" s="72">
        <v>26</v>
      </c>
      <c r="H8" s="69">
        <v>5</v>
      </c>
      <c r="I8" s="70" t="s">
        <v>17</v>
      </c>
      <c r="J8" s="72">
        <v>30</v>
      </c>
      <c r="M8" s="69">
        <v>5</v>
      </c>
      <c r="N8" s="70" t="s">
        <v>17</v>
      </c>
      <c r="O8" s="72">
        <v>22</v>
      </c>
      <c r="R8" s="69">
        <v>5</v>
      </c>
      <c r="S8" s="70" t="s">
        <v>17</v>
      </c>
      <c r="T8" s="72">
        <v>50</v>
      </c>
      <c r="W8" s="69">
        <v>5</v>
      </c>
      <c r="X8" s="70" t="s">
        <v>17</v>
      </c>
      <c r="Y8" s="72">
        <v>56</v>
      </c>
      <c r="AB8" s="69">
        <v>5</v>
      </c>
      <c r="AC8" s="70" t="s">
        <v>17</v>
      </c>
      <c r="AD8" s="72">
        <v>16</v>
      </c>
    </row>
    <row r="9" spans="3:30" x14ac:dyDescent="0.5">
      <c r="C9" s="69">
        <v>6</v>
      </c>
      <c r="D9" s="70" t="s">
        <v>18</v>
      </c>
      <c r="E9" s="72">
        <v>50</v>
      </c>
      <c r="H9" s="69">
        <v>6</v>
      </c>
      <c r="I9" s="70" t="s">
        <v>18</v>
      </c>
      <c r="J9" s="72">
        <v>70</v>
      </c>
      <c r="M9" s="69">
        <v>6</v>
      </c>
      <c r="N9" s="70" t="s">
        <v>18</v>
      </c>
      <c r="O9" s="72">
        <v>30</v>
      </c>
      <c r="R9" s="69">
        <v>6</v>
      </c>
      <c r="S9" s="70" t="s">
        <v>18</v>
      </c>
      <c r="T9" s="72">
        <v>27</v>
      </c>
      <c r="W9" s="69">
        <v>6</v>
      </c>
      <c r="X9" s="70" t="s">
        <v>18</v>
      </c>
      <c r="Y9" s="72">
        <v>17</v>
      </c>
      <c r="AB9" s="69">
        <v>6</v>
      </c>
      <c r="AC9" s="70" t="s">
        <v>18</v>
      </c>
      <c r="AD9" s="72">
        <v>55</v>
      </c>
    </row>
    <row r="10" spans="3:30" x14ac:dyDescent="0.5">
      <c r="C10" s="69">
        <v>7</v>
      </c>
      <c r="D10" s="70" t="s">
        <v>19</v>
      </c>
      <c r="E10" s="72">
        <v>74</v>
      </c>
      <c r="H10" s="69">
        <v>7</v>
      </c>
      <c r="I10" s="70" t="s">
        <v>19</v>
      </c>
      <c r="J10" s="72">
        <v>6</v>
      </c>
      <c r="M10" s="69">
        <v>7</v>
      </c>
      <c r="N10" s="70" t="s">
        <v>19</v>
      </c>
      <c r="O10" s="72">
        <v>42</v>
      </c>
      <c r="R10" s="69">
        <v>7</v>
      </c>
      <c r="S10" s="70" t="s">
        <v>19</v>
      </c>
      <c r="T10" s="72">
        <v>68</v>
      </c>
      <c r="W10" s="69">
        <v>7</v>
      </c>
      <c r="X10" s="70" t="s">
        <v>19</v>
      </c>
      <c r="Y10" s="72">
        <v>67</v>
      </c>
      <c r="AB10" s="69">
        <v>7</v>
      </c>
      <c r="AC10" s="70" t="s">
        <v>19</v>
      </c>
      <c r="AD10" s="72">
        <v>71</v>
      </c>
    </row>
    <row r="11" spans="3:30" x14ac:dyDescent="0.5">
      <c r="C11" s="69">
        <v>8</v>
      </c>
      <c r="D11" s="70" t="s">
        <v>20</v>
      </c>
      <c r="E11" s="72">
        <v>14</v>
      </c>
      <c r="H11" s="69">
        <v>8</v>
      </c>
      <c r="I11" s="70" t="s">
        <v>20</v>
      </c>
      <c r="J11" s="72">
        <v>7</v>
      </c>
      <c r="M11" s="69">
        <v>8</v>
      </c>
      <c r="N11" s="70" t="s">
        <v>20</v>
      </c>
      <c r="O11" s="72">
        <v>3</v>
      </c>
      <c r="R11" s="69">
        <v>8</v>
      </c>
      <c r="S11" s="70" t="s">
        <v>20</v>
      </c>
      <c r="T11" s="72">
        <v>30</v>
      </c>
      <c r="W11" s="69">
        <v>8</v>
      </c>
      <c r="X11" s="70" t="s">
        <v>20</v>
      </c>
      <c r="Y11" s="72">
        <v>21</v>
      </c>
      <c r="AB11" s="69">
        <v>8</v>
      </c>
      <c r="AC11" s="70" t="s">
        <v>20</v>
      </c>
      <c r="AD11" s="72">
        <v>8</v>
      </c>
    </row>
    <row r="12" spans="3:30" x14ac:dyDescent="0.5">
      <c r="C12" s="69">
        <v>9</v>
      </c>
      <c r="D12" s="70" t="s">
        <v>21</v>
      </c>
      <c r="E12" s="72">
        <v>71</v>
      </c>
      <c r="H12" s="69">
        <v>9</v>
      </c>
      <c r="I12" s="70" t="s">
        <v>21</v>
      </c>
      <c r="J12" s="72">
        <v>24</v>
      </c>
      <c r="M12" s="69">
        <v>9</v>
      </c>
      <c r="N12" s="70" t="s">
        <v>21</v>
      </c>
      <c r="O12" s="72">
        <v>54</v>
      </c>
      <c r="R12" s="69">
        <v>9</v>
      </c>
      <c r="S12" s="70" t="s">
        <v>21</v>
      </c>
      <c r="T12" s="72">
        <v>75</v>
      </c>
      <c r="W12" s="69">
        <v>9</v>
      </c>
      <c r="X12" s="70" t="s">
        <v>21</v>
      </c>
      <c r="Y12" s="72">
        <v>74</v>
      </c>
      <c r="AB12" s="69">
        <v>9</v>
      </c>
      <c r="AC12" s="70" t="s">
        <v>21</v>
      </c>
      <c r="AD12" s="72">
        <v>79</v>
      </c>
    </row>
    <row r="13" spans="3:30" x14ac:dyDescent="0.5">
      <c r="C13" s="69">
        <v>10</v>
      </c>
      <c r="D13" s="70" t="s">
        <v>22</v>
      </c>
      <c r="E13" s="72">
        <v>43</v>
      </c>
      <c r="H13" s="69">
        <v>10</v>
      </c>
      <c r="I13" s="70" t="s">
        <v>22</v>
      </c>
      <c r="J13" s="72">
        <v>64</v>
      </c>
      <c r="M13" s="69">
        <v>10</v>
      </c>
      <c r="N13" s="70" t="s">
        <v>22</v>
      </c>
      <c r="O13" s="72">
        <v>61</v>
      </c>
      <c r="R13" s="69">
        <v>10</v>
      </c>
      <c r="S13" s="70" t="s">
        <v>22</v>
      </c>
      <c r="T13" s="72">
        <v>56</v>
      </c>
      <c r="W13" s="69">
        <v>10</v>
      </c>
      <c r="X13" s="70" t="s">
        <v>22</v>
      </c>
      <c r="Y13" s="72">
        <v>22</v>
      </c>
      <c r="AB13" s="69">
        <v>10</v>
      </c>
      <c r="AC13" s="70" t="s">
        <v>22</v>
      </c>
      <c r="AD13" s="72">
        <v>58</v>
      </c>
    </row>
    <row r="14" spans="3:30" x14ac:dyDescent="0.5">
      <c r="C14" s="69">
        <v>11</v>
      </c>
      <c r="D14" s="70" t="s">
        <v>23</v>
      </c>
      <c r="E14" s="72">
        <v>34</v>
      </c>
      <c r="H14" s="69">
        <v>11</v>
      </c>
      <c r="I14" s="70" t="s">
        <v>23</v>
      </c>
      <c r="J14" s="72">
        <v>54</v>
      </c>
      <c r="M14" s="69">
        <v>11</v>
      </c>
      <c r="N14" s="70" t="s">
        <v>23</v>
      </c>
      <c r="O14" s="72">
        <v>34</v>
      </c>
      <c r="R14" s="69">
        <v>11</v>
      </c>
      <c r="S14" s="70" t="s">
        <v>23</v>
      </c>
      <c r="T14" s="72">
        <v>7</v>
      </c>
      <c r="W14" s="69">
        <v>11</v>
      </c>
      <c r="X14" s="70" t="s">
        <v>23</v>
      </c>
      <c r="Y14" s="72">
        <v>66</v>
      </c>
      <c r="AB14" s="69">
        <v>11</v>
      </c>
      <c r="AC14" s="70" t="s">
        <v>23</v>
      </c>
      <c r="AD14" s="72">
        <v>20</v>
      </c>
    </row>
    <row r="15" spans="3:30" x14ac:dyDescent="0.5">
      <c r="C15" s="69">
        <v>12</v>
      </c>
      <c r="D15" s="70" t="s">
        <v>24</v>
      </c>
      <c r="E15" s="72">
        <v>18</v>
      </c>
      <c r="H15" s="69">
        <v>12</v>
      </c>
      <c r="I15" s="70" t="s">
        <v>24</v>
      </c>
      <c r="J15" s="72">
        <v>37</v>
      </c>
      <c r="M15" s="69">
        <v>12</v>
      </c>
      <c r="N15" s="70" t="s">
        <v>24</v>
      </c>
      <c r="O15" s="72">
        <v>25</v>
      </c>
      <c r="R15" s="69">
        <v>12</v>
      </c>
      <c r="S15" s="70" t="s">
        <v>24</v>
      </c>
      <c r="T15" s="72">
        <v>31</v>
      </c>
      <c r="W15" s="69">
        <v>12</v>
      </c>
      <c r="X15" s="70" t="s">
        <v>24</v>
      </c>
      <c r="Y15" s="72">
        <v>39</v>
      </c>
      <c r="AB15" s="69">
        <v>12</v>
      </c>
      <c r="AC15" s="70" t="s">
        <v>24</v>
      </c>
      <c r="AD15" s="72">
        <v>31</v>
      </c>
    </row>
    <row r="16" spans="3:30" x14ac:dyDescent="0.5">
      <c r="C16" s="69">
        <v>13</v>
      </c>
      <c r="D16" s="70" t="s">
        <v>25</v>
      </c>
      <c r="E16" s="72">
        <v>48</v>
      </c>
      <c r="H16" s="69">
        <v>13</v>
      </c>
      <c r="I16" s="70" t="s">
        <v>25</v>
      </c>
      <c r="J16" s="72">
        <v>59</v>
      </c>
      <c r="M16" s="69">
        <v>13</v>
      </c>
      <c r="N16" s="70" t="s">
        <v>25</v>
      </c>
      <c r="O16" s="72">
        <v>73</v>
      </c>
      <c r="R16" s="69">
        <v>13</v>
      </c>
      <c r="S16" s="70" t="s">
        <v>25</v>
      </c>
      <c r="T16" s="72">
        <v>34</v>
      </c>
      <c r="W16" s="69">
        <v>13</v>
      </c>
      <c r="X16" s="70" t="s">
        <v>25</v>
      </c>
      <c r="Y16" s="72">
        <v>57</v>
      </c>
      <c r="AB16" s="69">
        <v>13</v>
      </c>
      <c r="AC16" s="70" t="s">
        <v>25</v>
      </c>
      <c r="AD16" s="72">
        <v>53</v>
      </c>
    </row>
    <row r="17" spans="3:30" x14ac:dyDescent="0.5">
      <c r="C17" s="69">
        <v>14</v>
      </c>
      <c r="D17" s="70" t="s">
        <v>26</v>
      </c>
      <c r="E17" s="72">
        <v>60</v>
      </c>
      <c r="H17" s="69">
        <v>14</v>
      </c>
      <c r="I17" s="70" t="s">
        <v>26</v>
      </c>
      <c r="J17" s="72">
        <v>60</v>
      </c>
      <c r="M17" s="69">
        <v>14</v>
      </c>
      <c r="N17" s="70" t="s">
        <v>26</v>
      </c>
      <c r="O17" s="72">
        <v>75</v>
      </c>
      <c r="R17" s="69">
        <v>14</v>
      </c>
      <c r="S17" s="70" t="s">
        <v>26</v>
      </c>
      <c r="T17" s="72">
        <v>60</v>
      </c>
      <c r="W17" s="69">
        <v>14</v>
      </c>
      <c r="X17" s="70" t="s">
        <v>26</v>
      </c>
      <c r="Y17" s="72">
        <v>42</v>
      </c>
      <c r="AB17" s="69">
        <v>14</v>
      </c>
      <c r="AC17" s="70" t="s">
        <v>26</v>
      </c>
      <c r="AD17" s="72">
        <v>62</v>
      </c>
    </row>
    <row r="18" spans="3:30" x14ac:dyDescent="0.5">
      <c r="C18" s="69">
        <v>15</v>
      </c>
      <c r="D18" s="70" t="s">
        <v>27</v>
      </c>
      <c r="E18" s="72">
        <v>16</v>
      </c>
      <c r="H18" s="69">
        <v>15</v>
      </c>
      <c r="I18" s="70" t="s">
        <v>27</v>
      </c>
      <c r="J18" s="72">
        <v>5</v>
      </c>
      <c r="M18" s="69">
        <v>15</v>
      </c>
      <c r="N18" s="70" t="s">
        <v>27</v>
      </c>
      <c r="O18" s="72">
        <v>9</v>
      </c>
      <c r="R18" s="69">
        <v>15</v>
      </c>
      <c r="S18" s="70" t="s">
        <v>27</v>
      </c>
      <c r="T18" s="72">
        <v>14</v>
      </c>
      <c r="W18" s="69">
        <v>15</v>
      </c>
      <c r="X18" s="70" t="s">
        <v>27</v>
      </c>
      <c r="Y18" s="72">
        <v>11</v>
      </c>
      <c r="AB18" s="69">
        <v>15</v>
      </c>
      <c r="AC18" s="70" t="s">
        <v>27</v>
      </c>
      <c r="AD18" s="72">
        <v>28</v>
      </c>
    </row>
    <row r="19" spans="3:30" x14ac:dyDescent="0.5">
      <c r="C19" s="69">
        <v>16</v>
      </c>
      <c r="D19" s="70" t="s">
        <v>28</v>
      </c>
      <c r="E19" s="72">
        <v>46</v>
      </c>
      <c r="H19" s="69">
        <v>16</v>
      </c>
      <c r="I19" s="70" t="s">
        <v>28</v>
      </c>
      <c r="J19" s="72">
        <v>20</v>
      </c>
      <c r="M19" s="69">
        <v>16</v>
      </c>
      <c r="N19" s="70" t="s">
        <v>28</v>
      </c>
      <c r="O19" s="72">
        <v>35</v>
      </c>
      <c r="R19" s="69">
        <v>16</v>
      </c>
      <c r="S19" s="70" t="s">
        <v>28</v>
      </c>
      <c r="T19" s="72">
        <v>9</v>
      </c>
      <c r="W19" s="69">
        <v>16</v>
      </c>
      <c r="X19" s="70" t="s">
        <v>28</v>
      </c>
      <c r="Y19" s="72">
        <v>29</v>
      </c>
      <c r="AB19" s="69">
        <v>16</v>
      </c>
      <c r="AC19" s="70" t="s">
        <v>28</v>
      </c>
      <c r="AD19" s="72">
        <v>18</v>
      </c>
    </row>
    <row r="20" spans="3:30" x14ac:dyDescent="0.5">
      <c r="C20" s="69">
        <v>17</v>
      </c>
      <c r="D20" s="70" t="s">
        <v>29</v>
      </c>
      <c r="E20" s="72">
        <v>62</v>
      </c>
      <c r="H20" s="69">
        <v>17</v>
      </c>
      <c r="I20" s="70" t="s">
        <v>29</v>
      </c>
      <c r="J20" s="72">
        <v>33</v>
      </c>
      <c r="M20" s="69">
        <v>17</v>
      </c>
      <c r="N20" s="70" t="s">
        <v>29</v>
      </c>
      <c r="O20" s="72">
        <v>16</v>
      </c>
      <c r="R20" s="69">
        <v>17</v>
      </c>
      <c r="S20" s="70" t="s">
        <v>29</v>
      </c>
      <c r="T20" s="72">
        <v>16</v>
      </c>
      <c r="W20" s="69">
        <v>17</v>
      </c>
      <c r="X20" s="70" t="s">
        <v>29</v>
      </c>
      <c r="Y20" s="72">
        <v>63</v>
      </c>
      <c r="AB20" s="69">
        <v>17</v>
      </c>
      <c r="AC20" s="70" t="s">
        <v>29</v>
      </c>
      <c r="AD20" s="72">
        <v>46</v>
      </c>
    </row>
    <row r="21" spans="3:30" x14ac:dyDescent="0.5">
      <c r="C21" s="69">
        <v>18</v>
      </c>
      <c r="D21" s="70" t="s">
        <v>30</v>
      </c>
      <c r="E21" s="72">
        <v>32</v>
      </c>
      <c r="H21" s="69">
        <v>18</v>
      </c>
      <c r="I21" s="70" t="s">
        <v>30</v>
      </c>
      <c r="J21" s="72">
        <v>44</v>
      </c>
      <c r="M21" s="69">
        <v>18</v>
      </c>
      <c r="N21" s="70" t="s">
        <v>30</v>
      </c>
      <c r="O21" s="72">
        <v>62</v>
      </c>
      <c r="R21" s="69">
        <v>18</v>
      </c>
      <c r="S21" s="70" t="s">
        <v>30</v>
      </c>
      <c r="T21" s="72">
        <v>51</v>
      </c>
      <c r="W21" s="69">
        <v>18</v>
      </c>
      <c r="X21" s="70" t="s">
        <v>30</v>
      </c>
      <c r="Y21" s="72">
        <v>16</v>
      </c>
      <c r="AB21" s="69">
        <v>18</v>
      </c>
      <c r="AC21" s="70" t="s">
        <v>30</v>
      </c>
      <c r="AD21" s="72">
        <v>61</v>
      </c>
    </row>
    <row r="22" spans="3:30" x14ac:dyDescent="0.5">
      <c r="C22" s="69">
        <v>19</v>
      </c>
      <c r="D22" s="70" t="s">
        <v>31</v>
      </c>
      <c r="E22" s="72">
        <v>21</v>
      </c>
      <c r="H22" s="69">
        <v>19</v>
      </c>
      <c r="I22" s="70" t="s">
        <v>31</v>
      </c>
      <c r="J22" s="72">
        <v>18</v>
      </c>
      <c r="M22" s="69">
        <v>19</v>
      </c>
      <c r="N22" s="70" t="s">
        <v>31</v>
      </c>
      <c r="O22" s="72">
        <v>14</v>
      </c>
      <c r="R22" s="69">
        <v>19</v>
      </c>
      <c r="S22" s="70" t="s">
        <v>31</v>
      </c>
      <c r="T22" s="72">
        <v>41</v>
      </c>
      <c r="W22" s="69">
        <v>19</v>
      </c>
      <c r="X22" s="70" t="s">
        <v>31</v>
      </c>
      <c r="Y22" s="72">
        <v>10</v>
      </c>
      <c r="AB22" s="69">
        <v>19</v>
      </c>
      <c r="AC22" s="70" t="s">
        <v>31</v>
      </c>
      <c r="AD22" s="72">
        <v>1</v>
      </c>
    </row>
    <row r="23" spans="3:30" x14ac:dyDescent="0.5">
      <c r="C23" s="69">
        <v>20</v>
      </c>
      <c r="D23" s="70" t="s">
        <v>32</v>
      </c>
      <c r="E23" s="72">
        <v>7</v>
      </c>
      <c r="H23" s="69">
        <v>20</v>
      </c>
      <c r="I23" s="70" t="s">
        <v>32</v>
      </c>
      <c r="J23" s="72">
        <v>2</v>
      </c>
      <c r="M23" s="69">
        <v>20</v>
      </c>
      <c r="N23" s="70" t="s">
        <v>32</v>
      </c>
      <c r="O23" s="72">
        <v>37</v>
      </c>
      <c r="R23" s="69">
        <v>20</v>
      </c>
      <c r="S23" s="70" t="s">
        <v>32</v>
      </c>
      <c r="T23" s="72">
        <v>71</v>
      </c>
      <c r="W23" s="69">
        <v>20</v>
      </c>
      <c r="X23" s="70" t="s">
        <v>32</v>
      </c>
      <c r="Y23" s="72">
        <v>6</v>
      </c>
      <c r="AB23" s="69">
        <v>20</v>
      </c>
      <c r="AC23" s="70" t="s">
        <v>32</v>
      </c>
      <c r="AD23" s="72">
        <v>59</v>
      </c>
    </row>
    <row r="24" spans="3:30" x14ac:dyDescent="0.5">
      <c r="C24" s="69">
        <v>21</v>
      </c>
      <c r="D24" s="70" t="s">
        <v>33</v>
      </c>
      <c r="E24" s="72">
        <v>41</v>
      </c>
      <c r="H24" s="69">
        <v>21</v>
      </c>
      <c r="I24" s="70" t="s">
        <v>33</v>
      </c>
      <c r="J24" s="72">
        <v>51</v>
      </c>
      <c r="M24" s="69">
        <v>21</v>
      </c>
      <c r="N24" s="70" t="s">
        <v>33</v>
      </c>
      <c r="O24" s="72">
        <v>24</v>
      </c>
      <c r="R24" s="69">
        <v>21</v>
      </c>
      <c r="S24" s="70" t="s">
        <v>33</v>
      </c>
      <c r="T24" s="72">
        <v>20</v>
      </c>
      <c r="W24" s="69">
        <v>21</v>
      </c>
      <c r="X24" s="70" t="s">
        <v>33</v>
      </c>
      <c r="Y24" s="72">
        <v>14</v>
      </c>
      <c r="AB24" s="69">
        <v>21</v>
      </c>
      <c r="AC24" s="70" t="s">
        <v>33</v>
      </c>
      <c r="AD24" s="72">
        <v>12</v>
      </c>
    </row>
    <row r="25" spans="3:30" x14ac:dyDescent="0.5">
      <c r="C25" s="69">
        <v>22</v>
      </c>
      <c r="D25" s="70" t="s">
        <v>34</v>
      </c>
      <c r="E25" s="72">
        <v>72</v>
      </c>
      <c r="H25" s="69">
        <v>22</v>
      </c>
      <c r="I25" s="70" t="s">
        <v>34</v>
      </c>
      <c r="J25" s="72">
        <v>3</v>
      </c>
      <c r="M25" s="69">
        <v>22</v>
      </c>
      <c r="N25" s="70" t="s">
        <v>34</v>
      </c>
      <c r="O25" s="72">
        <v>65</v>
      </c>
      <c r="R25" s="69">
        <v>22</v>
      </c>
      <c r="S25" s="70" t="s">
        <v>34</v>
      </c>
      <c r="T25" s="72">
        <v>76</v>
      </c>
      <c r="W25" s="69">
        <v>22</v>
      </c>
      <c r="X25" s="70" t="s">
        <v>34</v>
      </c>
      <c r="Y25" s="72">
        <v>55</v>
      </c>
      <c r="AB25" s="69">
        <v>22</v>
      </c>
      <c r="AC25" s="70" t="s">
        <v>34</v>
      </c>
      <c r="AD25" s="72">
        <v>73</v>
      </c>
    </row>
    <row r="26" spans="3:30" x14ac:dyDescent="0.5">
      <c r="C26" s="69">
        <v>23</v>
      </c>
      <c r="D26" s="70" t="s">
        <v>35</v>
      </c>
      <c r="E26" s="72">
        <v>37</v>
      </c>
      <c r="H26" s="69">
        <v>23</v>
      </c>
      <c r="I26" s="70" t="s">
        <v>35</v>
      </c>
      <c r="J26" s="72">
        <v>27</v>
      </c>
      <c r="M26" s="69">
        <v>23</v>
      </c>
      <c r="N26" s="70" t="s">
        <v>35</v>
      </c>
      <c r="O26" s="72">
        <v>6</v>
      </c>
      <c r="R26" s="69">
        <v>23</v>
      </c>
      <c r="S26" s="70" t="s">
        <v>35</v>
      </c>
      <c r="T26" s="72">
        <v>24</v>
      </c>
      <c r="W26" s="69">
        <v>23</v>
      </c>
      <c r="X26" s="70" t="s">
        <v>35</v>
      </c>
      <c r="Y26" s="72">
        <v>33</v>
      </c>
      <c r="AB26" s="69">
        <v>23</v>
      </c>
      <c r="AC26" s="70" t="s">
        <v>35</v>
      </c>
      <c r="AD26" s="72">
        <v>9</v>
      </c>
    </row>
    <row r="27" spans="3:30" x14ac:dyDescent="0.5">
      <c r="C27" s="69">
        <v>24</v>
      </c>
      <c r="D27" s="70" t="s">
        <v>36</v>
      </c>
      <c r="E27" s="72">
        <v>77</v>
      </c>
      <c r="H27" s="69">
        <v>24</v>
      </c>
      <c r="I27" s="70" t="s">
        <v>36</v>
      </c>
      <c r="J27" s="72">
        <v>75</v>
      </c>
      <c r="M27" s="69">
        <v>24</v>
      </c>
      <c r="N27" s="70" t="s">
        <v>36</v>
      </c>
      <c r="O27" s="72">
        <v>50</v>
      </c>
      <c r="R27" s="69">
        <v>24</v>
      </c>
      <c r="S27" s="70" t="s">
        <v>36</v>
      </c>
      <c r="T27" s="72">
        <v>17</v>
      </c>
      <c r="W27" s="69">
        <v>24</v>
      </c>
      <c r="X27" s="70" t="s">
        <v>36</v>
      </c>
      <c r="Y27" s="72">
        <v>79</v>
      </c>
      <c r="AB27" s="69">
        <v>24</v>
      </c>
      <c r="AC27" s="70" t="s">
        <v>36</v>
      </c>
      <c r="AD27" s="72">
        <v>77</v>
      </c>
    </row>
    <row r="28" spans="3:30" x14ac:dyDescent="0.5">
      <c r="C28" s="69">
        <v>25</v>
      </c>
      <c r="D28" s="70" t="s">
        <v>37</v>
      </c>
      <c r="E28" s="72">
        <v>17</v>
      </c>
      <c r="H28" s="69">
        <v>25</v>
      </c>
      <c r="I28" s="70" t="s">
        <v>37</v>
      </c>
      <c r="J28" s="72">
        <v>26</v>
      </c>
      <c r="M28" s="69">
        <v>25</v>
      </c>
      <c r="N28" s="70" t="s">
        <v>37</v>
      </c>
      <c r="O28" s="72">
        <v>40</v>
      </c>
      <c r="R28" s="69">
        <v>25</v>
      </c>
      <c r="S28" s="70" t="s">
        <v>37</v>
      </c>
      <c r="T28" s="72">
        <v>40</v>
      </c>
      <c r="W28" s="69">
        <v>25</v>
      </c>
      <c r="X28" s="70" t="s">
        <v>37</v>
      </c>
      <c r="Y28" s="72">
        <v>35</v>
      </c>
      <c r="AB28" s="69">
        <v>25</v>
      </c>
      <c r="AC28" s="70" t="s">
        <v>37</v>
      </c>
      <c r="AD28" s="72">
        <v>15</v>
      </c>
    </row>
    <row r="29" spans="3:30" x14ac:dyDescent="0.5">
      <c r="C29" s="69">
        <v>26</v>
      </c>
      <c r="D29" s="70" t="s">
        <v>38</v>
      </c>
      <c r="E29" s="72">
        <v>24</v>
      </c>
      <c r="H29" s="69">
        <v>26</v>
      </c>
      <c r="I29" s="70" t="s">
        <v>38</v>
      </c>
      <c r="J29" s="72">
        <v>28</v>
      </c>
      <c r="M29" s="69">
        <v>26</v>
      </c>
      <c r="N29" s="70" t="s">
        <v>38</v>
      </c>
      <c r="O29" s="72">
        <v>53</v>
      </c>
      <c r="R29" s="69">
        <v>26</v>
      </c>
      <c r="S29" s="70" t="s">
        <v>38</v>
      </c>
      <c r="T29" s="72">
        <v>39</v>
      </c>
      <c r="W29" s="69">
        <v>26</v>
      </c>
      <c r="X29" s="70" t="s">
        <v>38</v>
      </c>
      <c r="Y29" s="72">
        <v>18</v>
      </c>
      <c r="AB29" s="69">
        <v>26</v>
      </c>
      <c r="AC29" s="70" t="s">
        <v>38</v>
      </c>
      <c r="AD29" s="72">
        <v>50</v>
      </c>
    </row>
    <row r="30" spans="3:30" x14ac:dyDescent="0.5">
      <c r="C30" s="69">
        <v>27</v>
      </c>
      <c r="D30" s="70" t="s">
        <v>39</v>
      </c>
      <c r="E30" s="72">
        <v>19</v>
      </c>
      <c r="H30" s="69">
        <v>27</v>
      </c>
      <c r="I30" s="70" t="s">
        <v>39</v>
      </c>
      <c r="J30" s="72">
        <v>8</v>
      </c>
      <c r="M30" s="69">
        <v>27</v>
      </c>
      <c r="N30" s="70" t="s">
        <v>39</v>
      </c>
      <c r="O30" s="72">
        <v>32</v>
      </c>
      <c r="R30" s="69">
        <v>27</v>
      </c>
      <c r="S30" s="70" t="s">
        <v>39</v>
      </c>
      <c r="T30" s="72">
        <v>52</v>
      </c>
      <c r="W30" s="69">
        <v>27</v>
      </c>
      <c r="X30" s="70" t="s">
        <v>39</v>
      </c>
      <c r="Y30" s="72">
        <v>37</v>
      </c>
      <c r="AB30" s="69">
        <v>27</v>
      </c>
      <c r="AC30" s="70" t="s">
        <v>39</v>
      </c>
      <c r="AD30" s="72">
        <v>38</v>
      </c>
    </row>
    <row r="31" spans="3:30" x14ac:dyDescent="0.5">
      <c r="C31" s="69">
        <v>28</v>
      </c>
      <c r="D31" s="70" t="s">
        <v>40</v>
      </c>
      <c r="E31" s="72">
        <v>11</v>
      </c>
      <c r="H31" s="69">
        <v>28</v>
      </c>
      <c r="I31" s="70" t="s">
        <v>40</v>
      </c>
      <c r="J31" s="72">
        <v>49</v>
      </c>
      <c r="M31" s="69">
        <v>28</v>
      </c>
      <c r="N31" s="70" t="s">
        <v>40</v>
      </c>
      <c r="O31" s="72">
        <v>26</v>
      </c>
      <c r="R31" s="69">
        <v>28</v>
      </c>
      <c r="S31" s="70" t="s">
        <v>40</v>
      </c>
      <c r="T31" s="72">
        <v>37</v>
      </c>
      <c r="W31" s="69">
        <v>28</v>
      </c>
      <c r="X31" s="70" t="s">
        <v>40</v>
      </c>
      <c r="Y31" s="72">
        <v>12</v>
      </c>
      <c r="AB31" s="69">
        <v>28</v>
      </c>
      <c r="AC31" s="70" t="s">
        <v>40</v>
      </c>
      <c r="AD31" s="72">
        <v>6</v>
      </c>
    </row>
    <row r="32" spans="3:30" x14ac:dyDescent="0.5">
      <c r="C32" s="69">
        <v>29</v>
      </c>
      <c r="D32" s="70" t="s">
        <v>41</v>
      </c>
      <c r="E32" s="72">
        <v>38</v>
      </c>
      <c r="H32" s="69">
        <v>29</v>
      </c>
      <c r="I32" s="70" t="s">
        <v>41</v>
      </c>
      <c r="J32" s="72">
        <v>52</v>
      </c>
      <c r="M32" s="69">
        <v>29</v>
      </c>
      <c r="N32" s="70" t="s">
        <v>41</v>
      </c>
      <c r="O32" s="72">
        <v>4</v>
      </c>
      <c r="R32" s="69">
        <v>29</v>
      </c>
      <c r="S32" s="70" t="s">
        <v>41</v>
      </c>
      <c r="T32" s="72">
        <v>35</v>
      </c>
      <c r="W32" s="69">
        <v>29</v>
      </c>
      <c r="X32" s="70" t="s">
        <v>41</v>
      </c>
      <c r="Y32" s="72">
        <v>78</v>
      </c>
      <c r="AB32" s="69">
        <v>29</v>
      </c>
      <c r="AC32" s="70" t="s">
        <v>41</v>
      </c>
      <c r="AD32" s="72">
        <v>32</v>
      </c>
    </row>
    <row r="33" spans="3:30" x14ac:dyDescent="0.5">
      <c r="C33" s="69">
        <v>30</v>
      </c>
      <c r="D33" s="70" t="s">
        <v>42</v>
      </c>
      <c r="E33" s="72">
        <v>59</v>
      </c>
      <c r="H33" s="69">
        <v>30</v>
      </c>
      <c r="I33" s="70" t="s">
        <v>42</v>
      </c>
      <c r="J33" s="72">
        <v>71</v>
      </c>
      <c r="M33" s="69">
        <v>30</v>
      </c>
      <c r="N33" s="70" t="s">
        <v>42</v>
      </c>
      <c r="O33" s="72">
        <v>2</v>
      </c>
      <c r="R33" s="69">
        <v>30</v>
      </c>
      <c r="S33" s="70" t="s">
        <v>42</v>
      </c>
      <c r="T33" s="72">
        <v>4</v>
      </c>
      <c r="W33" s="69">
        <v>30</v>
      </c>
      <c r="X33" s="70" t="s">
        <v>42</v>
      </c>
      <c r="Y33" s="72">
        <v>59</v>
      </c>
      <c r="AB33" s="69">
        <v>30</v>
      </c>
      <c r="AC33" s="70" t="s">
        <v>42</v>
      </c>
      <c r="AD33" s="72">
        <v>26</v>
      </c>
    </row>
    <row r="34" spans="3:30" x14ac:dyDescent="0.5">
      <c r="C34" s="69">
        <v>31</v>
      </c>
      <c r="D34" s="70" t="s">
        <v>43</v>
      </c>
      <c r="E34" s="72">
        <v>49</v>
      </c>
      <c r="H34" s="69">
        <v>31</v>
      </c>
      <c r="I34" s="70" t="s">
        <v>43</v>
      </c>
      <c r="J34" s="72">
        <v>50</v>
      </c>
      <c r="M34" s="69">
        <v>31</v>
      </c>
      <c r="N34" s="70" t="s">
        <v>43</v>
      </c>
      <c r="O34" s="72">
        <v>56</v>
      </c>
      <c r="R34" s="69">
        <v>31</v>
      </c>
      <c r="S34" s="70" t="s">
        <v>43</v>
      </c>
      <c r="T34" s="72">
        <v>47</v>
      </c>
      <c r="W34" s="69">
        <v>31</v>
      </c>
      <c r="X34" s="70" t="s">
        <v>43</v>
      </c>
      <c r="Y34" s="72">
        <v>52</v>
      </c>
      <c r="AB34" s="69">
        <v>31</v>
      </c>
      <c r="AC34" s="70" t="s">
        <v>43</v>
      </c>
      <c r="AD34" s="72">
        <v>52</v>
      </c>
    </row>
    <row r="35" spans="3:30" x14ac:dyDescent="0.5">
      <c r="C35" s="69">
        <v>32</v>
      </c>
      <c r="D35" s="70" t="s">
        <v>44</v>
      </c>
      <c r="E35" s="72">
        <v>2</v>
      </c>
      <c r="H35" s="69">
        <v>32</v>
      </c>
      <c r="I35" s="70" t="s">
        <v>44</v>
      </c>
      <c r="J35" s="72">
        <v>56</v>
      </c>
      <c r="M35" s="69">
        <v>32</v>
      </c>
      <c r="N35" s="70" t="s">
        <v>44</v>
      </c>
      <c r="O35" s="72">
        <v>21</v>
      </c>
      <c r="R35" s="69">
        <v>32</v>
      </c>
      <c r="S35" s="70" t="s">
        <v>44</v>
      </c>
      <c r="T35" s="72">
        <v>5</v>
      </c>
      <c r="W35" s="69">
        <v>32</v>
      </c>
      <c r="X35" s="70" t="s">
        <v>44</v>
      </c>
      <c r="Y35" s="72">
        <v>30</v>
      </c>
      <c r="AB35" s="69">
        <v>32</v>
      </c>
      <c r="AC35" s="70" t="s">
        <v>44</v>
      </c>
      <c r="AD35" s="72">
        <v>10</v>
      </c>
    </row>
    <row r="36" spans="3:30" x14ac:dyDescent="0.5">
      <c r="C36" s="69">
        <v>33</v>
      </c>
      <c r="D36" s="70" t="s">
        <v>45</v>
      </c>
      <c r="E36" s="72">
        <v>42</v>
      </c>
      <c r="H36" s="69">
        <v>33</v>
      </c>
      <c r="I36" s="70" t="s">
        <v>45</v>
      </c>
      <c r="J36" s="72">
        <v>68</v>
      </c>
      <c r="M36" s="69">
        <v>33</v>
      </c>
      <c r="N36" s="70" t="s">
        <v>45</v>
      </c>
      <c r="O36" s="72">
        <v>72</v>
      </c>
      <c r="R36" s="69">
        <v>33</v>
      </c>
      <c r="S36" s="70" t="s">
        <v>45</v>
      </c>
      <c r="T36" s="72">
        <v>70</v>
      </c>
      <c r="W36" s="69">
        <v>33</v>
      </c>
      <c r="X36" s="70" t="s">
        <v>45</v>
      </c>
      <c r="Y36" s="72">
        <v>28</v>
      </c>
      <c r="AB36" s="69">
        <v>33</v>
      </c>
      <c r="AC36" s="70" t="s">
        <v>45</v>
      </c>
      <c r="AD36" s="72">
        <v>56</v>
      </c>
    </row>
    <row r="37" spans="3:30" x14ac:dyDescent="0.5">
      <c r="C37" s="69">
        <v>34</v>
      </c>
      <c r="D37" s="70" t="s">
        <v>46</v>
      </c>
      <c r="E37" s="72">
        <v>79</v>
      </c>
      <c r="H37" s="69">
        <v>34</v>
      </c>
      <c r="I37" s="70" t="s">
        <v>46</v>
      </c>
      <c r="J37" s="72">
        <v>73</v>
      </c>
      <c r="M37" s="69">
        <v>34</v>
      </c>
      <c r="N37" s="70" t="s">
        <v>46</v>
      </c>
      <c r="O37" s="72">
        <v>47</v>
      </c>
      <c r="R37" s="69">
        <v>34</v>
      </c>
      <c r="S37" s="70" t="s">
        <v>46</v>
      </c>
      <c r="T37" s="72">
        <v>19</v>
      </c>
      <c r="W37" s="69">
        <v>34</v>
      </c>
      <c r="X37" s="70" t="s">
        <v>46</v>
      </c>
      <c r="Y37" s="72">
        <v>72</v>
      </c>
      <c r="AB37" s="69">
        <v>34</v>
      </c>
      <c r="AC37" s="70" t="s">
        <v>46</v>
      </c>
      <c r="AD37" s="72">
        <v>42</v>
      </c>
    </row>
    <row r="38" spans="3:30" x14ac:dyDescent="0.5">
      <c r="C38" s="69">
        <v>35</v>
      </c>
      <c r="D38" s="70" t="s">
        <v>47</v>
      </c>
      <c r="E38" s="72">
        <v>56</v>
      </c>
      <c r="H38" s="69">
        <v>35</v>
      </c>
      <c r="I38" s="70" t="s">
        <v>47</v>
      </c>
      <c r="J38" s="72">
        <v>22</v>
      </c>
      <c r="M38" s="69">
        <v>35</v>
      </c>
      <c r="N38" s="70" t="s">
        <v>47</v>
      </c>
      <c r="O38" s="72">
        <v>55</v>
      </c>
      <c r="R38" s="69">
        <v>35</v>
      </c>
      <c r="S38" s="70" t="s">
        <v>47</v>
      </c>
      <c r="T38" s="72">
        <v>53</v>
      </c>
      <c r="W38" s="69">
        <v>35</v>
      </c>
      <c r="X38" s="70" t="s">
        <v>47</v>
      </c>
      <c r="Y38" s="72">
        <v>46</v>
      </c>
      <c r="AB38" s="69">
        <v>35</v>
      </c>
      <c r="AC38" s="70" t="s">
        <v>47</v>
      </c>
      <c r="AD38" s="72">
        <v>45</v>
      </c>
    </row>
    <row r="39" spans="3:30" x14ac:dyDescent="0.5">
      <c r="C39" s="69">
        <v>36</v>
      </c>
      <c r="D39" s="70" t="s">
        <v>48</v>
      </c>
      <c r="E39" s="72">
        <v>54</v>
      </c>
      <c r="H39" s="69">
        <v>36</v>
      </c>
      <c r="I39" s="70" t="s">
        <v>48</v>
      </c>
      <c r="J39" s="72">
        <v>12</v>
      </c>
      <c r="M39" s="69">
        <v>36</v>
      </c>
      <c r="N39" s="70" t="s">
        <v>48</v>
      </c>
      <c r="O39" s="72">
        <v>49</v>
      </c>
      <c r="R39" s="69">
        <v>36</v>
      </c>
      <c r="S39" s="70" t="s">
        <v>48</v>
      </c>
      <c r="T39" s="72">
        <v>67</v>
      </c>
      <c r="W39" s="69">
        <v>36</v>
      </c>
      <c r="X39" s="70" t="s">
        <v>48</v>
      </c>
      <c r="Y39" s="72">
        <v>13</v>
      </c>
      <c r="AB39" s="69">
        <v>36</v>
      </c>
      <c r="AC39" s="70" t="s">
        <v>48</v>
      </c>
      <c r="AD39" s="72">
        <v>47</v>
      </c>
    </row>
    <row r="40" spans="3:30" x14ac:dyDescent="0.5">
      <c r="C40" s="69">
        <v>37</v>
      </c>
      <c r="D40" s="70" t="s">
        <v>49</v>
      </c>
      <c r="E40" s="72">
        <v>4</v>
      </c>
      <c r="H40" s="69">
        <v>37</v>
      </c>
      <c r="I40" s="70" t="s">
        <v>49</v>
      </c>
      <c r="J40" s="72">
        <v>13</v>
      </c>
      <c r="M40" s="69">
        <v>37</v>
      </c>
      <c r="N40" s="70" t="s">
        <v>49</v>
      </c>
      <c r="O40" s="72">
        <v>23</v>
      </c>
      <c r="R40" s="69">
        <v>37</v>
      </c>
      <c r="S40" s="70" t="s">
        <v>49</v>
      </c>
      <c r="T40" s="72">
        <v>38</v>
      </c>
      <c r="W40" s="69">
        <v>37</v>
      </c>
      <c r="X40" s="70" t="s">
        <v>49</v>
      </c>
      <c r="Y40" s="72">
        <v>2</v>
      </c>
      <c r="AB40" s="69">
        <v>37</v>
      </c>
      <c r="AC40" s="70" t="s">
        <v>49</v>
      </c>
      <c r="AD40" s="72">
        <v>7</v>
      </c>
    </row>
    <row r="41" spans="3:30" x14ac:dyDescent="0.5">
      <c r="C41" s="69">
        <v>38</v>
      </c>
      <c r="D41" s="70" t="s">
        <v>50</v>
      </c>
      <c r="E41" s="72">
        <v>51</v>
      </c>
      <c r="H41" s="69">
        <v>38</v>
      </c>
      <c r="I41" s="70" t="s">
        <v>50</v>
      </c>
      <c r="J41" s="72">
        <v>39</v>
      </c>
      <c r="M41" s="69">
        <v>38</v>
      </c>
      <c r="N41" s="70" t="s">
        <v>50</v>
      </c>
      <c r="O41" s="72">
        <v>5</v>
      </c>
      <c r="R41" s="69">
        <v>38</v>
      </c>
      <c r="S41" s="70" t="s">
        <v>50</v>
      </c>
      <c r="T41" s="72">
        <v>2</v>
      </c>
      <c r="W41" s="69">
        <v>38</v>
      </c>
      <c r="X41" s="70" t="s">
        <v>50</v>
      </c>
      <c r="Y41" s="72">
        <v>54</v>
      </c>
      <c r="AB41" s="69">
        <v>38</v>
      </c>
      <c r="AC41" s="70" t="s">
        <v>50</v>
      </c>
      <c r="AD41" s="72">
        <v>22</v>
      </c>
    </row>
    <row r="42" spans="3:30" x14ac:dyDescent="0.5">
      <c r="C42" s="69">
        <v>39</v>
      </c>
      <c r="D42" s="70" t="s">
        <v>51</v>
      </c>
      <c r="E42" s="72">
        <v>63</v>
      </c>
      <c r="H42" s="69">
        <v>39</v>
      </c>
      <c r="I42" s="70" t="s">
        <v>51</v>
      </c>
      <c r="J42" s="72">
        <v>76</v>
      </c>
      <c r="M42" s="69">
        <v>39</v>
      </c>
      <c r="N42" s="70" t="s">
        <v>51</v>
      </c>
      <c r="O42" s="72">
        <v>45</v>
      </c>
      <c r="R42" s="69">
        <v>39</v>
      </c>
      <c r="S42" s="70" t="s">
        <v>51</v>
      </c>
      <c r="T42" s="72">
        <v>28</v>
      </c>
      <c r="W42" s="69">
        <v>39</v>
      </c>
      <c r="X42" s="70" t="s">
        <v>51</v>
      </c>
      <c r="Y42" s="72">
        <v>45</v>
      </c>
      <c r="AB42" s="69">
        <v>39</v>
      </c>
      <c r="AC42" s="70" t="s">
        <v>51</v>
      </c>
      <c r="AD42" s="72">
        <v>60</v>
      </c>
    </row>
    <row r="43" spans="3:30" x14ac:dyDescent="0.5">
      <c r="C43" s="69">
        <v>40</v>
      </c>
      <c r="D43" s="70" t="s">
        <v>52</v>
      </c>
      <c r="E43" s="72">
        <v>78</v>
      </c>
      <c r="H43" s="69">
        <v>40</v>
      </c>
      <c r="I43" s="70" t="s">
        <v>52</v>
      </c>
      <c r="J43" s="72">
        <v>42</v>
      </c>
      <c r="M43" s="69">
        <v>40</v>
      </c>
      <c r="N43" s="70" t="s">
        <v>52</v>
      </c>
      <c r="O43" s="72">
        <v>43</v>
      </c>
      <c r="R43" s="69">
        <v>40</v>
      </c>
      <c r="S43" s="70" t="s">
        <v>52</v>
      </c>
      <c r="T43" s="72">
        <v>72</v>
      </c>
      <c r="W43" s="69">
        <v>40</v>
      </c>
      <c r="X43" s="70" t="s">
        <v>52</v>
      </c>
      <c r="Y43" s="72">
        <v>69</v>
      </c>
      <c r="AB43" s="69">
        <v>40</v>
      </c>
      <c r="AC43" s="70" t="s">
        <v>52</v>
      </c>
      <c r="AD43" s="72">
        <v>78</v>
      </c>
    </row>
    <row r="44" spans="3:30" x14ac:dyDescent="0.5">
      <c r="C44" s="69">
        <v>41</v>
      </c>
      <c r="D44" s="70" t="s">
        <v>53</v>
      </c>
      <c r="E44" s="72">
        <v>53</v>
      </c>
      <c r="H44" s="69">
        <v>41</v>
      </c>
      <c r="I44" s="70" t="s">
        <v>53</v>
      </c>
      <c r="J44" s="72">
        <v>41</v>
      </c>
      <c r="M44" s="69">
        <v>41</v>
      </c>
      <c r="N44" s="70" t="s">
        <v>53</v>
      </c>
      <c r="O44" s="72">
        <v>36</v>
      </c>
      <c r="R44" s="69">
        <v>41</v>
      </c>
      <c r="S44" s="70" t="s">
        <v>53</v>
      </c>
      <c r="T44" s="72">
        <v>18</v>
      </c>
      <c r="W44" s="69">
        <v>41</v>
      </c>
      <c r="X44" s="70" t="s">
        <v>53</v>
      </c>
      <c r="Y44" s="72">
        <v>44</v>
      </c>
      <c r="AB44" s="69">
        <v>41</v>
      </c>
      <c r="AC44" s="70" t="s">
        <v>53</v>
      </c>
      <c r="AD44" s="72">
        <v>39</v>
      </c>
    </row>
    <row r="45" spans="3:30" x14ac:dyDescent="0.5">
      <c r="C45" s="69">
        <v>42</v>
      </c>
      <c r="D45" s="70" t="s">
        <v>54</v>
      </c>
      <c r="E45" s="72">
        <v>13</v>
      </c>
      <c r="H45" s="69">
        <v>42</v>
      </c>
      <c r="I45" s="70" t="s">
        <v>54</v>
      </c>
      <c r="J45" s="72">
        <v>35</v>
      </c>
      <c r="M45" s="69">
        <v>42</v>
      </c>
      <c r="N45" s="70" t="s">
        <v>54</v>
      </c>
      <c r="O45" s="72">
        <v>67</v>
      </c>
      <c r="R45" s="69">
        <v>42</v>
      </c>
      <c r="S45" s="70" t="s">
        <v>54</v>
      </c>
      <c r="T45" s="72">
        <v>43</v>
      </c>
      <c r="W45" s="69">
        <v>42</v>
      </c>
      <c r="X45" s="70" t="s">
        <v>54</v>
      </c>
      <c r="Y45" s="72">
        <v>36</v>
      </c>
      <c r="AB45" s="69">
        <v>42</v>
      </c>
      <c r="AC45" s="70" t="s">
        <v>54</v>
      </c>
      <c r="AD45" s="72">
        <v>68</v>
      </c>
    </row>
    <row r="46" spans="3:30" x14ac:dyDescent="0.5">
      <c r="C46" s="69">
        <v>43</v>
      </c>
      <c r="D46" s="70" t="s">
        <v>55</v>
      </c>
      <c r="E46" s="72">
        <v>28</v>
      </c>
      <c r="H46" s="69">
        <v>43</v>
      </c>
      <c r="I46" s="70" t="s">
        <v>55</v>
      </c>
      <c r="J46" s="72">
        <v>15</v>
      </c>
      <c r="M46" s="69">
        <v>43</v>
      </c>
      <c r="N46" s="70" t="s">
        <v>55</v>
      </c>
      <c r="O46" s="72">
        <v>46</v>
      </c>
      <c r="R46" s="69">
        <v>43</v>
      </c>
      <c r="S46" s="70" t="s">
        <v>55</v>
      </c>
      <c r="T46" s="72">
        <v>54</v>
      </c>
      <c r="W46" s="69">
        <v>43</v>
      </c>
      <c r="X46" s="70" t="s">
        <v>55</v>
      </c>
      <c r="Y46" s="72">
        <v>31</v>
      </c>
      <c r="AB46" s="69">
        <v>43</v>
      </c>
      <c r="AC46" s="70" t="s">
        <v>55</v>
      </c>
      <c r="AD46" s="72">
        <v>48</v>
      </c>
    </row>
    <row r="47" spans="3:30" x14ac:dyDescent="0.5">
      <c r="C47" s="69">
        <v>44</v>
      </c>
      <c r="D47" s="70" t="s">
        <v>56</v>
      </c>
      <c r="E47" s="72">
        <v>1</v>
      </c>
      <c r="H47" s="69">
        <v>44</v>
      </c>
      <c r="I47" s="70" t="s">
        <v>56</v>
      </c>
      <c r="J47" s="72">
        <v>38</v>
      </c>
      <c r="M47" s="69">
        <v>44</v>
      </c>
      <c r="N47" s="70" t="s">
        <v>56</v>
      </c>
      <c r="O47" s="72">
        <v>77</v>
      </c>
      <c r="R47" s="69">
        <v>44</v>
      </c>
      <c r="S47" s="70" t="s">
        <v>56</v>
      </c>
      <c r="T47" s="72">
        <v>55</v>
      </c>
      <c r="W47" s="69">
        <v>44</v>
      </c>
      <c r="X47" s="70" t="s">
        <v>56</v>
      </c>
      <c r="Y47" s="72">
        <v>1</v>
      </c>
      <c r="AB47" s="69">
        <v>44</v>
      </c>
      <c r="AC47" s="70" t="s">
        <v>56</v>
      </c>
      <c r="AD47" s="72">
        <v>43</v>
      </c>
    </row>
    <row r="48" spans="3:30" x14ac:dyDescent="0.5">
      <c r="C48" s="69">
        <v>45</v>
      </c>
      <c r="D48" s="70" t="s">
        <v>57</v>
      </c>
      <c r="E48" s="72">
        <v>45</v>
      </c>
      <c r="H48" s="69">
        <v>45</v>
      </c>
      <c r="I48" s="70" t="s">
        <v>57</v>
      </c>
      <c r="J48" s="72">
        <v>69</v>
      </c>
      <c r="M48" s="69">
        <v>45</v>
      </c>
      <c r="N48" s="70" t="s">
        <v>57</v>
      </c>
      <c r="O48" s="72">
        <v>79</v>
      </c>
      <c r="R48" s="69">
        <v>45</v>
      </c>
      <c r="S48" s="70" t="s">
        <v>57</v>
      </c>
      <c r="T48" s="72">
        <v>42</v>
      </c>
      <c r="W48" s="69">
        <v>45</v>
      </c>
      <c r="X48" s="70" t="s">
        <v>57</v>
      </c>
      <c r="Y48" s="72">
        <v>43</v>
      </c>
      <c r="AB48" s="69">
        <v>45</v>
      </c>
      <c r="AC48" s="70" t="s">
        <v>57</v>
      </c>
      <c r="AD48" s="72">
        <v>69</v>
      </c>
    </row>
    <row r="49" spans="3:30" x14ac:dyDescent="0.5">
      <c r="C49" s="69">
        <v>46</v>
      </c>
      <c r="D49" s="70" t="s">
        <v>58</v>
      </c>
      <c r="E49" s="72">
        <v>22</v>
      </c>
      <c r="H49" s="69">
        <v>46</v>
      </c>
      <c r="I49" s="70" t="s">
        <v>58</v>
      </c>
      <c r="J49" s="72">
        <v>61</v>
      </c>
      <c r="M49" s="69">
        <v>46</v>
      </c>
      <c r="N49" s="70" t="s">
        <v>58</v>
      </c>
      <c r="O49" s="72">
        <v>29</v>
      </c>
      <c r="R49" s="69">
        <v>46</v>
      </c>
      <c r="S49" s="70" t="s">
        <v>58</v>
      </c>
      <c r="T49" s="72">
        <v>59</v>
      </c>
      <c r="W49" s="69">
        <v>46</v>
      </c>
      <c r="X49" s="70" t="s">
        <v>58</v>
      </c>
      <c r="Y49" s="72">
        <v>5</v>
      </c>
      <c r="AB49" s="69">
        <v>46</v>
      </c>
      <c r="AC49" s="70" t="s">
        <v>58</v>
      </c>
      <c r="AD49" s="72">
        <v>5</v>
      </c>
    </row>
    <row r="50" spans="3:30" x14ac:dyDescent="0.5">
      <c r="C50" s="69">
        <v>47</v>
      </c>
      <c r="D50" s="70" t="s">
        <v>59</v>
      </c>
      <c r="E50" s="72">
        <v>40</v>
      </c>
      <c r="H50" s="69">
        <v>47</v>
      </c>
      <c r="I50" s="70" t="s">
        <v>59</v>
      </c>
      <c r="J50" s="72">
        <v>65</v>
      </c>
      <c r="M50" s="69">
        <v>47</v>
      </c>
      <c r="N50" s="70" t="s">
        <v>59</v>
      </c>
      <c r="O50" s="72">
        <v>69</v>
      </c>
      <c r="R50" s="69">
        <v>47</v>
      </c>
      <c r="S50" s="70" t="s">
        <v>59</v>
      </c>
      <c r="T50" s="72">
        <v>33</v>
      </c>
      <c r="W50" s="69">
        <v>47</v>
      </c>
      <c r="X50" s="70" t="s">
        <v>59</v>
      </c>
      <c r="Y50" s="72">
        <v>25</v>
      </c>
      <c r="AB50" s="69">
        <v>47</v>
      </c>
      <c r="AC50" s="70" t="s">
        <v>59</v>
      </c>
      <c r="AD50" s="72">
        <v>13</v>
      </c>
    </row>
    <row r="51" spans="3:30" x14ac:dyDescent="0.5">
      <c r="C51" s="69">
        <v>48</v>
      </c>
      <c r="D51" s="70" t="s">
        <v>60</v>
      </c>
      <c r="E51" s="72">
        <v>20</v>
      </c>
      <c r="H51" s="69">
        <v>48</v>
      </c>
      <c r="I51" s="70" t="s">
        <v>60</v>
      </c>
      <c r="J51" s="72">
        <v>32</v>
      </c>
      <c r="M51" s="69">
        <v>48</v>
      </c>
      <c r="N51" s="70" t="s">
        <v>60</v>
      </c>
      <c r="O51" s="72">
        <v>12</v>
      </c>
      <c r="R51" s="69">
        <v>48</v>
      </c>
      <c r="S51" s="70" t="s">
        <v>60</v>
      </c>
      <c r="T51" s="72">
        <v>62</v>
      </c>
      <c r="W51" s="69">
        <v>48</v>
      </c>
      <c r="X51" s="70" t="s">
        <v>60</v>
      </c>
      <c r="Y51" s="72">
        <v>20</v>
      </c>
      <c r="AB51" s="69">
        <v>48</v>
      </c>
      <c r="AC51" s="70" t="s">
        <v>60</v>
      </c>
      <c r="AD51" s="72">
        <v>30</v>
      </c>
    </row>
    <row r="52" spans="3:30" x14ac:dyDescent="0.5">
      <c r="C52" s="69">
        <v>49</v>
      </c>
      <c r="D52" s="70" t="s">
        <v>61</v>
      </c>
      <c r="E52" s="72">
        <v>70</v>
      </c>
      <c r="H52" s="69">
        <v>49</v>
      </c>
      <c r="I52" s="70" t="s">
        <v>61</v>
      </c>
      <c r="J52" s="72">
        <v>36</v>
      </c>
      <c r="M52" s="69">
        <v>49</v>
      </c>
      <c r="N52" s="70" t="s">
        <v>61</v>
      </c>
      <c r="O52" s="72">
        <v>51</v>
      </c>
      <c r="R52" s="69">
        <v>49</v>
      </c>
      <c r="S52" s="70" t="s">
        <v>61</v>
      </c>
      <c r="T52" s="72">
        <v>69</v>
      </c>
      <c r="W52" s="69">
        <v>49</v>
      </c>
      <c r="X52" s="70" t="s">
        <v>61</v>
      </c>
      <c r="Y52" s="72">
        <v>41</v>
      </c>
      <c r="AB52" s="69">
        <v>49</v>
      </c>
      <c r="AC52" s="70" t="s">
        <v>61</v>
      </c>
      <c r="AD52" s="72">
        <v>75</v>
      </c>
    </row>
    <row r="53" spans="3:30" x14ac:dyDescent="0.5">
      <c r="C53" s="69">
        <v>50</v>
      </c>
      <c r="D53" s="70" t="s">
        <v>62</v>
      </c>
      <c r="E53" s="72">
        <v>76</v>
      </c>
      <c r="H53" s="69">
        <v>50</v>
      </c>
      <c r="I53" s="70" t="s">
        <v>62</v>
      </c>
      <c r="J53" s="72">
        <v>43</v>
      </c>
      <c r="M53" s="69">
        <v>50</v>
      </c>
      <c r="N53" s="70" t="s">
        <v>62</v>
      </c>
      <c r="O53" s="72">
        <v>66</v>
      </c>
      <c r="R53" s="69">
        <v>50</v>
      </c>
      <c r="S53" s="70" t="s">
        <v>62</v>
      </c>
      <c r="T53" s="72">
        <v>77</v>
      </c>
      <c r="W53" s="69">
        <v>50</v>
      </c>
      <c r="X53" s="70" t="s">
        <v>62</v>
      </c>
      <c r="Y53" s="72">
        <v>50</v>
      </c>
      <c r="AB53" s="69">
        <v>50</v>
      </c>
      <c r="AC53" s="70" t="s">
        <v>62</v>
      </c>
      <c r="AD53" s="72">
        <v>72</v>
      </c>
    </row>
    <row r="54" spans="3:30" x14ac:dyDescent="0.5">
      <c r="C54" s="69">
        <v>51</v>
      </c>
      <c r="D54" s="70" t="s">
        <v>63</v>
      </c>
      <c r="E54" s="72">
        <v>55</v>
      </c>
      <c r="H54" s="69">
        <v>51</v>
      </c>
      <c r="I54" s="70" t="s">
        <v>63</v>
      </c>
      <c r="J54" s="72">
        <v>63</v>
      </c>
      <c r="M54" s="69">
        <v>51</v>
      </c>
      <c r="N54" s="70" t="s">
        <v>63</v>
      </c>
      <c r="O54" s="72">
        <v>60</v>
      </c>
      <c r="R54" s="69">
        <v>51</v>
      </c>
      <c r="S54" s="70" t="s">
        <v>63</v>
      </c>
      <c r="T54" s="72">
        <v>8</v>
      </c>
      <c r="W54" s="69">
        <v>51</v>
      </c>
      <c r="X54" s="70" t="s">
        <v>63</v>
      </c>
      <c r="Y54" s="72">
        <v>40</v>
      </c>
      <c r="AB54" s="69">
        <v>51</v>
      </c>
      <c r="AC54" s="70" t="s">
        <v>63</v>
      </c>
      <c r="AD54" s="72">
        <v>51</v>
      </c>
    </row>
    <row r="55" spans="3:30" x14ac:dyDescent="0.5">
      <c r="C55" s="69">
        <v>52</v>
      </c>
      <c r="D55" s="70" t="s">
        <v>64</v>
      </c>
      <c r="E55" s="72">
        <v>36</v>
      </c>
      <c r="H55" s="69">
        <v>52</v>
      </c>
      <c r="I55" s="70" t="s">
        <v>64</v>
      </c>
      <c r="J55" s="72">
        <v>53</v>
      </c>
      <c r="M55" s="69">
        <v>52</v>
      </c>
      <c r="N55" s="70" t="s">
        <v>64</v>
      </c>
      <c r="O55" s="72">
        <v>64</v>
      </c>
      <c r="R55" s="69">
        <v>52</v>
      </c>
      <c r="S55" s="70" t="s">
        <v>64</v>
      </c>
      <c r="T55" s="72">
        <v>78</v>
      </c>
      <c r="W55" s="69">
        <v>52</v>
      </c>
      <c r="X55" s="70" t="s">
        <v>64</v>
      </c>
      <c r="Y55" s="72">
        <v>48</v>
      </c>
      <c r="AB55" s="69">
        <v>52</v>
      </c>
      <c r="AC55" s="70" t="s">
        <v>64</v>
      </c>
      <c r="AD55" s="72">
        <v>64</v>
      </c>
    </row>
    <row r="56" spans="3:30" x14ac:dyDescent="0.5">
      <c r="C56" s="69">
        <v>53</v>
      </c>
      <c r="D56" s="70" t="s">
        <v>65</v>
      </c>
      <c r="E56" s="72">
        <v>23</v>
      </c>
      <c r="H56" s="69">
        <v>53</v>
      </c>
      <c r="I56" s="70" t="s">
        <v>65</v>
      </c>
      <c r="J56" s="72">
        <v>9</v>
      </c>
      <c r="M56" s="69">
        <v>53</v>
      </c>
      <c r="N56" s="70" t="s">
        <v>65</v>
      </c>
      <c r="O56" s="72">
        <v>33</v>
      </c>
      <c r="R56" s="69">
        <v>53</v>
      </c>
      <c r="S56" s="70" t="s">
        <v>65</v>
      </c>
      <c r="T56" s="72">
        <v>48</v>
      </c>
      <c r="W56" s="69">
        <v>53</v>
      </c>
      <c r="X56" s="70" t="s">
        <v>65</v>
      </c>
      <c r="Y56" s="72">
        <v>38</v>
      </c>
      <c r="AB56" s="69">
        <v>53</v>
      </c>
      <c r="AC56" s="70" t="s">
        <v>65</v>
      </c>
      <c r="AD56" s="72">
        <v>27</v>
      </c>
    </row>
    <row r="57" spans="3:30" x14ac:dyDescent="0.5">
      <c r="C57" s="69">
        <v>54</v>
      </c>
      <c r="D57" s="70" t="s">
        <v>66</v>
      </c>
      <c r="E57" s="72">
        <v>65</v>
      </c>
      <c r="H57" s="69">
        <v>54</v>
      </c>
      <c r="I57" s="70" t="s">
        <v>66</v>
      </c>
      <c r="J57" s="72">
        <v>25</v>
      </c>
      <c r="M57" s="69">
        <v>54</v>
      </c>
      <c r="N57" s="70" t="s">
        <v>66</v>
      </c>
      <c r="O57" s="72">
        <v>15</v>
      </c>
      <c r="R57" s="69">
        <v>54</v>
      </c>
      <c r="S57" s="70" t="s">
        <v>66</v>
      </c>
      <c r="T57" s="72">
        <v>23</v>
      </c>
      <c r="W57" s="69">
        <v>54</v>
      </c>
      <c r="X57" s="70" t="s">
        <v>66</v>
      </c>
      <c r="Y57" s="72">
        <v>49</v>
      </c>
      <c r="AB57" s="69">
        <v>54</v>
      </c>
      <c r="AC57" s="70" t="s">
        <v>66</v>
      </c>
      <c r="AD57" s="72">
        <v>37</v>
      </c>
    </row>
    <row r="58" spans="3:30" x14ac:dyDescent="0.5">
      <c r="C58" s="69">
        <v>55</v>
      </c>
      <c r="D58" s="70" t="s">
        <v>67</v>
      </c>
      <c r="E58" s="72">
        <v>73</v>
      </c>
      <c r="H58" s="69">
        <v>55</v>
      </c>
      <c r="I58" s="70" t="s">
        <v>67</v>
      </c>
      <c r="J58" s="72">
        <v>62</v>
      </c>
      <c r="M58" s="69">
        <v>55</v>
      </c>
      <c r="N58" s="70" t="s">
        <v>67</v>
      </c>
      <c r="O58" s="72">
        <v>58</v>
      </c>
      <c r="R58" s="69">
        <v>55</v>
      </c>
      <c r="S58" s="70" t="s">
        <v>67</v>
      </c>
      <c r="T58" s="72">
        <v>12</v>
      </c>
      <c r="W58" s="69">
        <v>55</v>
      </c>
      <c r="X58" s="70" t="s">
        <v>67</v>
      </c>
      <c r="Y58" s="72">
        <v>73</v>
      </c>
      <c r="AB58" s="69">
        <v>55</v>
      </c>
      <c r="AC58" s="70" t="s">
        <v>67</v>
      </c>
      <c r="AD58" s="72">
        <v>34</v>
      </c>
    </row>
    <row r="59" spans="3:30" x14ac:dyDescent="0.5">
      <c r="C59" s="69">
        <v>56</v>
      </c>
      <c r="D59" s="70" t="s">
        <v>68</v>
      </c>
      <c r="E59" s="72">
        <v>47</v>
      </c>
      <c r="H59" s="69">
        <v>56</v>
      </c>
      <c r="I59" s="70" t="s">
        <v>68</v>
      </c>
      <c r="J59" s="72">
        <v>55</v>
      </c>
      <c r="M59" s="69">
        <v>56</v>
      </c>
      <c r="N59" s="70" t="s">
        <v>68</v>
      </c>
      <c r="O59" s="72">
        <v>20</v>
      </c>
      <c r="R59" s="69">
        <v>56</v>
      </c>
      <c r="S59" s="70" t="s">
        <v>68</v>
      </c>
      <c r="T59" s="72">
        <v>3</v>
      </c>
      <c r="W59" s="69">
        <v>56</v>
      </c>
      <c r="X59" s="70" t="s">
        <v>68</v>
      </c>
      <c r="Y59" s="72">
        <v>53</v>
      </c>
      <c r="AB59" s="69">
        <v>56</v>
      </c>
      <c r="AC59" s="70" t="s">
        <v>68</v>
      </c>
      <c r="AD59" s="72">
        <v>36</v>
      </c>
    </row>
    <row r="60" spans="3:30" x14ac:dyDescent="0.5">
      <c r="C60" s="69">
        <v>57</v>
      </c>
      <c r="D60" s="70" t="s">
        <v>69</v>
      </c>
      <c r="E60" s="72">
        <v>68</v>
      </c>
      <c r="H60" s="69">
        <v>57</v>
      </c>
      <c r="I60" s="70" t="s">
        <v>69</v>
      </c>
      <c r="J60" s="72">
        <v>47</v>
      </c>
      <c r="M60" s="69">
        <v>57</v>
      </c>
      <c r="N60" s="70" t="s">
        <v>69</v>
      </c>
      <c r="O60" s="72">
        <v>76</v>
      </c>
      <c r="R60" s="69">
        <v>57</v>
      </c>
      <c r="S60" s="70" t="s">
        <v>69</v>
      </c>
      <c r="T60" s="72">
        <v>58</v>
      </c>
      <c r="W60" s="69">
        <v>57</v>
      </c>
      <c r="X60" s="70" t="s">
        <v>69</v>
      </c>
      <c r="Y60" s="72">
        <v>70</v>
      </c>
      <c r="AB60" s="69">
        <v>57</v>
      </c>
      <c r="AC60" s="70" t="s">
        <v>69</v>
      </c>
      <c r="AD60" s="72">
        <v>74</v>
      </c>
    </row>
    <row r="61" spans="3:30" x14ac:dyDescent="0.5">
      <c r="C61" s="69">
        <v>58</v>
      </c>
      <c r="D61" s="70" t="s">
        <v>70</v>
      </c>
      <c r="E61" s="72">
        <v>6</v>
      </c>
      <c r="H61" s="69">
        <v>58</v>
      </c>
      <c r="I61" s="70" t="s">
        <v>70</v>
      </c>
      <c r="J61" s="72">
        <v>48</v>
      </c>
      <c r="M61" s="69">
        <v>58</v>
      </c>
      <c r="N61" s="70" t="s">
        <v>70</v>
      </c>
      <c r="O61" s="72">
        <v>27</v>
      </c>
      <c r="R61" s="69">
        <v>58</v>
      </c>
      <c r="S61" s="70" t="s">
        <v>70</v>
      </c>
      <c r="T61" s="72">
        <v>11</v>
      </c>
      <c r="W61" s="69">
        <v>58</v>
      </c>
      <c r="X61" s="70" t="s">
        <v>70</v>
      </c>
      <c r="Y61" s="72">
        <v>3</v>
      </c>
      <c r="AB61" s="69">
        <v>58</v>
      </c>
      <c r="AC61" s="70" t="s">
        <v>70</v>
      </c>
      <c r="AD61" s="72">
        <v>11</v>
      </c>
    </row>
    <row r="62" spans="3:30" x14ac:dyDescent="0.5">
      <c r="C62" s="69">
        <v>59</v>
      </c>
      <c r="D62" s="70" t="s">
        <v>71</v>
      </c>
      <c r="E62" s="72">
        <v>5</v>
      </c>
      <c r="H62" s="69">
        <v>59</v>
      </c>
      <c r="I62" s="70" t="s">
        <v>71</v>
      </c>
      <c r="J62" s="72">
        <v>1</v>
      </c>
      <c r="M62" s="69">
        <v>59</v>
      </c>
      <c r="N62" s="70" t="s">
        <v>71</v>
      </c>
      <c r="O62" s="72">
        <v>71</v>
      </c>
      <c r="R62" s="69">
        <v>59</v>
      </c>
      <c r="S62" s="70" t="s">
        <v>71</v>
      </c>
      <c r="T62" s="72">
        <v>65</v>
      </c>
      <c r="W62" s="69">
        <v>59</v>
      </c>
      <c r="X62" s="70" t="s">
        <v>71</v>
      </c>
      <c r="Y62" s="72">
        <v>9</v>
      </c>
      <c r="AB62" s="69">
        <v>59</v>
      </c>
      <c r="AC62" s="70" t="s">
        <v>71</v>
      </c>
      <c r="AD62" s="72">
        <v>19</v>
      </c>
    </row>
    <row r="63" spans="3:30" x14ac:dyDescent="0.5">
      <c r="C63" s="69">
        <v>60</v>
      </c>
      <c r="D63" s="70" t="s">
        <v>72</v>
      </c>
      <c r="E63" s="72">
        <v>57</v>
      </c>
      <c r="H63" s="69">
        <v>60</v>
      </c>
      <c r="I63" s="70" t="s">
        <v>72</v>
      </c>
      <c r="J63" s="72">
        <v>57</v>
      </c>
      <c r="M63" s="69">
        <v>60</v>
      </c>
      <c r="N63" s="70" t="s">
        <v>72</v>
      </c>
      <c r="O63" s="72">
        <v>41</v>
      </c>
      <c r="R63" s="69">
        <v>60</v>
      </c>
      <c r="S63" s="70" t="s">
        <v>72</v>
      </c>
      <c r="T63" s="72">
        <v>13</v>
      </c>
      <c r="W63" s="69">
        <v>60</v>
      </c>
      <c r="X63" s="70" t="s">
        <v>72</v>
      </c>
      <c r="Y63" s="72">
        <v>64</v>
      </c>
      <c r="AB63" s="69">
        <v>60</v>
      </c>
      <c r="AC63" s="70" t="s">
        <v>72</v>
      </c>
      <c r="AD63" s="72">
        <v>54</v>
      </c>
    </row>
    <row r="64" spans="3:30" x14ac:dyDescent="0.5">
      <c r="C64" s="69">
        <v>61</v>
      </c>
      <c r="D64" s="70" t="s">
        <v>73</v>
      </c>
      <c r="E64" s="72">
        <v>31</v>
      </c>
      <c r="H64" s="69">
        <v>61</v>
      </c>
      <c r="I64" s="70" t="s">
        <v>73</v>
      </c>
      <c r="J64" s="72">
        <v>16</v>
      </c>
      <c r="M64" s="69">
        <v>61</v>
      </c>
      <c r="N64" s="70" t="s">
        <v>73</v>
      </c>
      <c r="O64" s="72">
        <v>10</v>
      </c>
      <c r="R64" s="69">
        <v>61</v>
      </c>
      <c r="S64" s="70" t="s">
        <v>73</v>
      </c>
      <c r="T64" s="72">
        <v>79</v>
      </c>
      <c r="W64" s="69">
        <v>61</v>
      </c>
      <c r="X64" s="70" t="s">
        <v>73</v>
      </c>
      <c r="Y64" s="72">
        <v>77</v>
      </c>
      <c r="AB64" s="69">
        <v>61</v>
      </c>
      <c r="AC64" s="70" t="s">
        <v>73</v>
      </c>
      <c r="AD64" s="72">
        <v>57</v>
      </c>
    </row>
    <row r="65" spans="3:30" x14ac:dyDescent="0.5">
      <c r="C65" s="69">
        <v>62</v>
      </c>
      <c r="D65" s="70" t="s">
        <v>74</v>
      </c>
      <c r="E65" s="72">
        <v>52</v>
      </c>
      <c r="H65" s="69">
        <v>62</v>
      </c>
      <c r="I65" s="70" t="s">
        <v>74</v>
      </c>
      <c r="J65" s="72">
        <v>58</v>
      </c>
      <c r="M65" s="69">
        <v>62</v>
      </c>
      <c r="N65" s="70" t="s">
        <v>74</v>
      </c>
      <c r="O65" s="72">
        <v>11</v>
      </c>
      <c r="R65" s="69">
        <v>62</v>
      </c>
      <c r="S65" s="70" t="s">
        <v>74</v>
      </c>
      <c r="T65" s="72">
        <v>22</v>
      </c>
      <c r="W65" s="69">
        <v>62</v>
      </c>
      <c r="X65" s="70" t="s">
        <v>74</v>
      </c>
      <c r="Y65" s="72">
        <v>65</v>
      </c>
      <c r="AB65" s="69">
        <v>62</v>
      </c>
      <c r="AC65" s="70" t="s">
        <v>74</v>
      </c>
      <c r="AD65" s="72">
        <v>40</v>
      </c>
    </row>
    <row r="66" spans="3:30" x14ac:dyDescent="0.5">
      <c r="C66" s="69">
        <v>63</v>
      </c>
      <c r="D66" s="70" t="s">
        <v>75</v>
      </c>
      <c r="E66" s="72">
        <v>27</v>
      </c>
      <c r="H66" s="69">
        <v>63</v>
      </c>
      <c r="I66" s="70" t="s">
        <v>75</v>
      </c>
      <c r="J66" s="72">
        <v>21</v>
      </c>
      <c r="M66" s="69">
        <v>63</v>
      </c>
      <c r="N66" s="70" t="s">
        <v>75</v>
      </c>
      <c r="O66" s="72">
        <v>8</v>
      </c>
      <c r="R66" s="69">
        <v>63</v>
      </c>
      <c r="S66" s="70" t="s">
        <v>75</v>
      </c>
      <c r="T66" s="72">
        <v>15</v>
      </c>
      <c r="W66" s="69">
        <v>63</v>
      </c>
      <c r="X66" s="70" t="s">
        <v>75</v>
      </c>
      <c r="Y66" s="72">
        <v>32</v>
      </c>
      <c r="AB66" s="69">
        <v>63</v>
      </c>
      <c r="AC66" s="70" t="s">
        <v>75</v>
      </c>
      <c r="AD66" s="72">
        <v>25</v>
      </c>
    </row>
    <row r="67" spans="3:30" x14ac:dyDescent="0.5">
      <c r="C67" s="69">
        <v>64</v>
      </c>
      <c r="D67" s="70" t="s">
        <v>76</v>
      </c>
      <c r="E67" s="72">
        <v>10</v>
      </c>
      <c r="H67" s="69">
        <v>64</v>
      </c>
      <c r="I67" s="70" t="s">
        <v>76</v>
      </c>
      <c r="J67" s="72">
        <v>4</v>
      </c>
      <c r="M67" s="69">
        <v>64</v>
      </c>
      <c r="N67" s="70" t="s">
        <v>76</v>
      </c>
      <c r="O67" s="72">
        <v>59</v>
      </c>
      <c r="R67" s="69">
        <v>64</v>
      </c>
      <c r="S67" s="70" t="s">
        <v>76</v>
      </c>
      <c r="T67" s="72">
        <v>63</v>
      </c>
      <c r="W67" s="69">
        <v>64</v>
      </c>
      <c r="X67" s="70" t="s">
        <v>76</v>
      </c>
      <c r="Y67" s="72">
        <v>26</v>
      </c>
      <c r="AB67" s="69">
        <v>64</v>
      </c>
      <c r="AC67" s="70" t="s">
        <v>76</v>
      </c>
      <c r="AD67" s="72">
        <v>49</v>
      </c>
    </row>
    <row r="68" spans="3:30" x14ac:dyDescent="0.5">
      <c r="C68" s="69">
        <v>65</v>
      </c>
      <c r="D68" s="70" t="s">
        <v>77</v>
      </c>
      <c r="E68" s="72">
        <v>44</v>
      </c>
      <c r="H68" s="69">
        <v>65</v>
      </c>
      <c r="I68" s="70" t="s">
        <v>77</v>
      </c>
      <c r="J68" s="72">
        <v>14</v>
      </c>
      <c r="M68" s="69">
        <v>65</v>
      </c>
      <c r="N68" s="70" t="s">
        <v>77</v>
      </c>
      <c r="O68" s="72">
        <v>13</v>
      </c>
      <c r="R68" s="69">
        <v>65</v>
      </c>
      <c r="S68" s="70" t="s">
        <v>77</v>
      </c>
      <c r="T68" s="72">
        <v>21</v>
      </c>
      <c r="W68" s="69">
        <v>65</v>
      </c>
      <c r="X68" s="70" t="s">
        <v>77</v>
      </c>
      <c r="Y68" s="72">
        <v>61</v>
      </c>
      <c r="AB68" s="69">
        <v>65</v>
      </c>
      <c r="AC68" s="70" t="s">
        <v>77</v>
      </c>
      <c r="AD68" s="72">
        <v>23</v>
      </c>
    </row>
    <row r="69" spans="3:30" x14ac:dyDescent="0.5">
      <c r="C69" s="69">
        <v>66</v>
      </c>
      <c r="D69" s="70" t="s">
        <v>78</v>
      </c>
      <c r="E69" s="72">
        <v>61</v>
      </c>
      <c r="H69" s="69">
        <v>66</v>
      </c>
      <c r="I69" s="70" t="s">
        <v>78</v>
      </c>
      <c r="J69" s="72">
        <v>40</v>
      </c>
      <c r="M69" s="69">
        <v>66</v>
      </c>
      <c r="N69" s="70" t="s">
        <v>78</v>
      </c>
      <c r="O69" s="72">
        <v>57</v>
      </c>
      <c r="R69" s="69">
        <v>66</v>
      </c>
      <c r="S69" s="70" t="s">
        <v>78</v>
      </c>
      <c r="T69" s="72">
        <v>29</v>
      </c>
      <c r="W69" s="69">
        <v>66</v>
      </c>
      <c r="X69" s="70" t="s">
        <v>78</v>
      </c>
      <c r="Y69" s="72">
        <v>76</v>
      </c>
      <c r="AB69" s="69">
        <v>66</v>
      </c>
      <c r="AC69" s="70" t="s">
        <v>78</v>
      </c>
      <c r="AD69" s="72">
        <v>41</v>
      </c>
    </row>
    <row r="70" spans="3:30" x14ac:dyDescent="0.5">
      <c r="C70" s="69">
        <v>67</v>
      </c>
      <c r="D70" s="70" t="s">
        <v>79</v>
      </c>
      <c r="E70" s="72">
        <v>29</v>
      </c>
      <c r="H70" s="69">
        <v>67</v>
      </c>
      <c r="I70" s="70" t="s">
        <v>79</v>
      </c>
      <c r="J70" s="72">
        <v>17</v>
      </c>
      <c r="M70" s="69">
        <v>67</v>
      </c>
      <c r="N70" s="70" t="s">
        <v>79</v>
      </c>
      <c r="O70" s="72">
        <v>31</v>
      </c>
      <c r="R70" s="69">
        <v>67</v>
      </c>
      <c r="S70" s="70" t="s">
        <v>79</v>
      </c>
      <c r="T70" s="72">
        <v>44</v>
      </c>
      <c r="W70" s="69">
        <v>67</v>
      </c>
      <c r="X70" s="70" t="s">
        <v>79</v>
      </c>
      <c r="Y70" s="72">
        <v>8</v>
      </c>
      <c r="AB70" s="69">
        <v>67</v>
      </c>
      <c r="AC70" s="70" t="s">
        <v>79</v>
      </c>
      <c r="AD70" s="72">
        <v>2</v>
      </c>
    </row>
    <row r="71" spans="3:30" x14ac:dyDescent="0.5">
      <c r="C71" s="69">
        <v>68</v>
      </c>
      <c r="D71" s="70" t="s">
        <v>80</v>
      </c>
      <c r="E71" s="72">
        <v>75</v>
      </c>
      <c r="H71" s="69">
        <v>68</v>
      </c>
      <c r="I71" s="70" t="s">
        <v>80</v>
      </c>
      <c r="J71" s="72">
        <v>79</v>
      </c>
      <c r="M71" s="69">
        <v>68</v>
      </c>
      <c r="N71" s="70" t="s">
        <v>80</v>
      </c>
      <c r="O71" s="72">
        <v>18</v>
      </c>
      <c r="R71" s="69">
        <v>68</v>
      </c>
      <c r="S71" s="70" t="s">
        <v>80</v>
      </c>
      <c r="T71" s="72">
        <v>6</v>
      </c>
      <c r="W71" s="69">
        <v>68</v>
      </c>
      <c r="X71" s="70" t="s">
        <v>80</v>
      </c>
      <c r="Y71" s="72">
        <v>75</v>
      </c>
      <c r="AB71" s="69">
        <v>68</v>
      </c>
      <c r="AC71" s="70" t="s">
        <v>80</v>
      </c>
      <c r="AD71" s="72">
        <v>65</v>
      </c>
    </row>
    <row r="72" spans="3:30" x14ac:dyDescent="0.5">
      <c r="C72" s="69">
        <v>69</v>
      </c>
      <c r="D72" s="70" t="s">
        <v>81</v>
      </c>
      <c r="E72" s="72">
        <v>9</v>
      </c>
      <c r="H72" s="69">
        <v>69</v>
      </c>
      <c r="I72" s="70" t="s">
        <v>81</v>
      </c>
      <c r="J72" s="72">
        <v>34</v>
      </c>
      <c r="M72" s="69">
        <v>69</v>
      </c>
      <c r="N72" s="70" t="s">
        <v>81</v>
      </c>
      <c r="O72" s="72">
        <v>19</v>
      </c>
      <c r="R72" s="69">
        <v>69</v>
      </c>
      <c r="S72" s="70" t="s">
        <v>81</v>
      </c>
      <c r="T72" s="72">
        <v>32</v>
      </c>
      <c r="W72" s="69">
        <v>69</v>
      </c>
      <c r="X72" s="70" t="s">
        <v>81</v>
      </c>
      <c r="Y72" s="72">
        <v>15</v>
      </c>
      <c r="AB72" s="69">
        <v>69</v>
      </c>
      <c r="AC72" s="70" t="s">
        <v>81</v>
      </c>
      <c r="AD72" s="72">
        <v>29</v>
      </c>
    </row>
    <row r="73" spans="3:30" x14ac:dyDescent="0.5">
      <c r="C73" s="69">
        <v>70</v>
      </c>
      <c r="D73" s="70" t="s">
        <v>82</v>
      </c>
      <c r="E73" s="72">
        <v>33</v>
      </c>
      <c r="H73" s="69">
        <v>70</v>
      </c>
      <c r="I73" s="70" t="s">
        <v>82</v>
      </c>
      <c r="J73" s="72">
        <v>23</v>
      </c>
      <c r="M73" s="69">
        <v>70</v>
      </c>
      <c r="N73" s="70" t="s">
        <v>82</v>
      </c>
      <c r="O73" s="72">
        <v>44</v>
      </c>
      <c r="R73" s="69">
        <v>70</v>
      </c>
      <c r="S73" s="70" t="s">
        <v>82</v>
      </c>
      <c r="T73" s="72">
        <v>46</v>
      </c>
      <c r="W73" s="69">
        <v>70</v>
      </c>
      <c r="X73" s="70" t="s">
        <v>82</v>
      </c>
      <c r="Y73" s="72">
        <v>24</v>
      </c>
      <c r="AB73" s="69">
        <v>70</v>
      </c>
      <c r="AC73" s="70" t="s">
        <v>82</v>
      </c>
      <c r="AD73" s="72">
        <v>17</v>
      </c>
    </row>
    <row r="74" spans="3:30" x14ac:dyDescent="0.5">
      <c r="C74" s="69">
        <v>71</v>
      </c>
      <c r="D74" s="70" t="s">
        <v>83</v>
      </c>
      <c r="E74" s="72">
        <v>15</v>
      </c>
      <c r="H74" s="69">
        <v>71</v>
      </c>
      <c r="I74" s="70" t="s">
        <v>83</v>
      </c>
      <c r="J74" s="72">
        <v>11</v>
      </c>
      <c r="M74" s="69">
        <v>71</v>
      </c>
      <c r="N74" s="70" t="s">
        <v>83</v>
      </c>
      <c r="O74" s="72">
        <v>38</v>
      </c>
      <c r="R74" s="69">
        <v>71</v>
      </c>
      <c r="S74" s="70" t="s">
        <v>83</v>
      </c>
      <c r="T74" s="72">
        <v>49</v>
      </c>
      <c r="W74" s="69">
        <v>71</v>
      </c>
      <c r="X74" s="70" t="s">
        <v>83</v>
      </c>
      <c r="Y74" s="72">
        <v>19</v>
      </c>
      <c r="AB74" s="69">
        <v>71</v>
      </c>
      <c r="AC74" s="70" t="s">
        <v>83</v>
      </c>
      <c r="AD74" s="72">
        <v>4</v>
      </c>
    </row>
    <row r="75" spans="3:30" x14ac:dyDescent="0.5">
      <c r="C75" s="69">
        <v>72</v>
      </c>
      <c r="D75" s="70" t="s">
        <v>84</v>
      </c>
      <c r="E75" s="72">
        <v>67</v>
      </c>
      <c r="H75" s="69">
        <v>72</v>
      </c>
      <c r="I75" s="70" t="s">
        <v>84</v>
      </c>
      <c r="J75" s="72">
        <v>29</v>
      </c>
      <c r="M75" s="69">
        <v>72</v>
      </c>
      <c r="N75" s="70" t="s">
        <v>84</v>
      </c>
      <c r="O75" s="72">
        <v>17</v>
      </c>
      <c r="R75" s="69">
        <v>72</v>
      </c>
      <c r="S75" s="70" t="s">
        <v>84</v>
      </c>
      <c r="T75" s="72">
        <v>1</v>
      </c>
      <c r="W75" s="69">
        <v>72</v>
      </c>
      <c r="X75" s="70" t="s">
        <v>84</v>
      </c>
      <c r="Y75" s="72">
        <v>71</v>
      </c>
      <c r="AB75" s="69">
        <v>72</v>
      </c>
      <c r="AC75" s="70" t="s">
        <v>84</v>
      </c>
      <c r="AD75" s="72">
        <v>70</v>
      </c>
    </row>
    <row r="76" spans="3:30" x14ac:dyDescent="0.5">
      <c r="C76" s="69">
        <v>73</v>
      </c>
      <c r="D76" s="70" t="s">
        <v>85</v>
      </c>
      <c r="E76" s="72">
        <v>58</v>
      </c>
      <c r="H76" s="69">
        <v>73</v>
      </c>
      <c r="I76" s="70" t="s">
        <v>85</v>
      </c>
      <c r="J76" s="72">
        <v>19</v>
      </c>
      <c r="M76" s="69">
        <v>73</v>
      </c>
      <c r="N76" s="70" t="s">
        <v>85</v>
      </c>
      <c r="O76" s="72">
        <v>52</v>
      </c>
      <c r="R76" s="69">
        <v>73</v>
      </c>
      <c r="S76" s="70" t="s">
        <v>85</v>
      </c>
      <c r="T76" s="72">
        <v>73</v>
      </c>
      <c r="W76" s="69">
        <v>73</v>
      </c>
      <c r="X76" s="70" t="s">
        <v>85</v>
      </c>
      <c r="Y76" s="72">
        <v>62</v>
      </c>
      <c r="AB76" s="69">
        <v>73</v>
      </c>
      <c r="AC76" s="70" t="s">
        <v>85</v>
      </c>
      <c r="AD76" s="72">
        <v>76</v>
      </c>
    </row>
    <row r="77" spans="3:30" x14ac:dyDescent="0.5">
      <c r="C77" s="69">
        <v>74</v>
      </c>
      <c r="D77" s="70" t="s">
        <v>86</v>
      </c>
      <c r="E77" s="72">
        <v>66</v>
      </c>
      <c r="H77" s="69">
        <v>74</v>
      </c>
      <c r="I77" s="70" t="s">
        <v>86</v>
      </c>
      <c r="J77" s="72">
        <v>77</v>
      </c>
      <c r="M77" s="69">
        <v>74</v>
      </c>
      <c r="N77" s="70" t="s">
        <v>86</v>
      </c>
      <c r="O77" s="72">
        <v>68</v>
      </c>
      <c r="R77" s="69">
        <v>74</v>
      </c>
      <c r="S77" s="70" t="s">
        <v>86</v>
      </c>
      <c r="T77" s="72">
        <v>64</v>
      </c>
      <c r="W77" s="69">
        <v>74</v>
      </c>
      <c r="X77" s="70" t="s">
        <v>86</v>
      </c>
      <c r="Y77" s="72">
        <v>34</v>
      </c>
      <c r="AB77" s="69">
        <v>74</v>
      </c>
      <c r="AC77" s="70" t="s">
        <v>86</v>
      </c>
      <c r="AD77" s="72">
        <v>66</v>
      </c>
    </row>
    <row r="78" spans="3:30" x14ac:dyDescent="0.5">
      <c r="C78" s="69">
        <v>75</v>
      </c>
      <c r="D78" s="70" t="s">
        <v>87</v>
      </c>
      <c r="E78" s="72">
        <v>30</v>
      </c>
      <c r="H78" s="69">
        <v>75</v>
      </c>
      <c r="I78" s="70" t="s">
        <v>87</v>
      </c>
      <c r="J78" s="72">
        <v>78</v>
      </c>
      <c r="M78" s="69">
        <v>75</v>
      </c>
      <c r="N78" s="70" t="s">
        <v>87</v>
      </c>
      <c r="O78" s="72">
        <v>74</v>
      </c>
      <c r="R78" s="69">
        <v>75</v>
      </c>
      <c r="S78" s="70" t="s">
        <v>87</v>
      </c>
      <c r="T78" s="72">
        <v>45</v>
      </c>
      <c r="W78" s="69">
        <v>75</v>
      </c>
      <c r="X78" s="70" t="s">
        <v>87</v>
      </c>
      <c r="Y78" s="72">
        <v>23</v>
      </c>
      <c r="AB78" s="69">
        <v>75</v>
      </c>
      <c r="AC78" s="70" t="s">
        <v>87</v>
      </c>
      <c r="AD78" s="72">
        <v>35</v>
      </c>
    </row>
    <row r="79" spans="3:30" x14ac:dyDescent="0.5">
      <c r="C79" s="69">
        <v>76</v>
      </c>
      <c r="D79" s="70" t="s">
        <v>88</v>
      </c>
      <c r="E79" s="72">
        <v>69</v>
      </c>
      <c r="H79" s="69">
        <v>76</v>
      </c>
      <c r="I79" s="70" t="s">
        <v>88</v>
      </c>
      <c r="J79" s="72">
        <v>72</v>
      </c>
      <c r="M79" s="69">
        <v>76</v>
      </c>
      <c r="N79" s="70" t="s">
        <v>88</v>
      </c>
      <c r="O79" s="72">
        <v>78</v>
      </c>
      <c r="R79" s="69">
        <v>76</v>
      </c>
      <c r="S79" s="70" t="s">
        <v>88</v>
      </c>
      <c r="T79" s="72">
        <v>57</v>
      </c>
      <c r="W79" s="69">
        <v>76</v>
      </c>
      <c r="X79" s="70" t="s">
        <v>88</v>
      </c>
      <c r="Y79" s="72">
        <v>58</v>
      </c>
      <c r="AB79" s="69">
        <v>76</v>
      </c>
      <c r="AC79" s="70" t="s">
        <v>88</v>
      </c>
      <c r="AD79" s="72">
        <v>67</v>
      </c>
    </row>
    <row r="80" spans="3:30" x14ac:dyDescent="0.5">
      <c r="C80" s="69">
        <v>77</v>
      </c>
      <c r="D80" s="70" t="s">
        <v>89</v>
      </c>
      <c r="E80" s="72">
        <v>3</v>
      </c>
      <c r="H80" s="69">
        <v>77</v>
      </c>
      <c r="I80" s="70" t="s">
        <v>89</v>
      </c>
      <c r="J80" s="72">
        <v>10</v>
      </c>
      <c r="M80" s="69">
        <v>77</v>
      </c>
      <c r="N80" s="70" t="s">
        <v>89</v>
      </c>
      <c r="O80" s="72">
        <v>70</v>
      </c>
      <c r="R80" s="69">
        <v>77</v>
      </c>
      <c r="S80" s="70" t="s">
        <v>89</v>
      </c>
      <c r="T80" s="72">
        <v>61</v>
      </c>
      <c r="W80" s="69">
        <v>77</v>
      </c>
      <c r="X80" s="70" t="s">
        <v>89</v>
      </c>
      <c r="Y80" s="72">
        <v>7</v>
      </c>
      <c r="AB80" s="69">
        <v>77</v>
      </c>
      <c r="AC80" s="70" t="s">
        <v>89</v>
      </c>
      <c r="AD80" s="72">
        <v>33</v>
      </c>
    </row>
    <row r="81" spans="3:30" x14ac:dyDescent="0.5">
      <c r="C81" s="69">
        <v>78</v>
      </c>
      <c r="D81" s="70" t="s">
        <v>90</v>
      </c>
      <c r="E81" s="72">
        <v>39</v>
      </c>
      <c r="H81" s="69">
        <v>78</v>
      </c>
      <c r="I81" s="70" t="s">
        <v>90</v>
      </c>
      <c r="J81" s="72">
        <v>31</v>
      </c>
      <c r="M81" s="69">
        <v>78</v>
      </c>
      <c r="N81" s="70" t="s">
        <v>90</v>
      </c>
      <c r="O81" s="72">
        <v>63</v>
      </c>
      <c r="R81" s="69">
        <v>78</v>
      </c>
      <c r="S81" s="70" t="s">
        <v>90</v>
      </c>
      <c r="T81" s="72">
        <v>36</v>
      </c>
      <c r="W81" s="69">
        <v>78</v>
      </c>
      <c r="X81" s="70" t="s">
        <v>90</v>
      </c>
      <c r="Y81" s="72">
        <v>47</v>
      </c>
      <c r="AB81" s="69">
        <v>78</v>
      </c>
      <c r="AC81" s="70" t="s">
        <v>90</v>
      </c>
      <c r="AD81" s="72">
        <v>44</v>
      </c>
    </row>
    <row r="82" spans="3:30" x14ac:dyDescent="0.5">
      <c r="C82" s="69">
        <v>79</v>
      </c>
      <c r="D82" s="70" t="s">
        <v>91</v>
      </c>
      <c r="E82" s="72">
        <v>8</v>
      </c>
      <c r="H82" s="69">
        <v>79</v>
      </c>
      <c r="I82" s="70" t="s">
        <v>91</v>
      </c>
      <c r="J82" s="72">
        <v>66</v>
      </c>
      <c r="M82" s="69">
        <v>79</v>
      </c>
      <c r="N82" s="70" t="s">
        <v>91</v>
      </c>
      <c r="O82" s="72">
        <v>1</v>
      </c>
      <c r="R82" s="69">
        <v>79</v>
      </c>
      <c r="S82" s="70" t="s">
        <v>91</v>
      </c>
      <c r="T82" s="72">
        <v>10</v>
      </c>
      <c r="W82" s="69">
        <v>79</v>
      </c>
      <c r="X82" s="70" t="s">
        <v>91</v>
      </c>
      <c r="Y82" s="72">
        <v>68</v>
      </c>
      <c r="AB82" s="69">
        <v>79</v>
      </c>
      <c r="AC82" s="70" t="s">
        <v>91</v>
      </c>
      <c r="AD82" s="72">
        <v>14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A8955730</value>
    </field>
    <field name="Objective-Title">
      <value order="0">Alcohol and Drug-related Harm - municipal summaries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2023-05-01T23:40:02Z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Municipal Details</vt:lpstr>
      <vt:lpstr>Comparison</vt:lpstr>
      <vt:lpstr>Sheet1</vt:lpstr>
      <vt:lpstr>Comparison data</vt:lpstr>
      <vt:lpstr>Comparison!Print_Area</vt:lpstr>
      <vt:lpstr>'Municipal Details'!Print_Area</vt:lpstr>
      <vt:lpstr>Sheet1!Print_Area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2022-06-01T22:02:39Z</cp:lastPrinted>
  <dcterms:created xsi:type="dcterms:W3CDTF">2021-10-06T04:42:45Z</dcterms:created>
  <dcterms:modified xsi:type="dcterms:W3CDTF">2022-07-22T02:53:07Z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A8955730</vt:lpwstr>
  </property>
  <property fmtid="{D5CDD505-2E9C-101B-9397-08002B2CF9AE}" pid="4" name="Objective-Title">
    <vt:lpwstr>Alcohol and Drug-related Harm - municipal summaries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2023-05-01T23:40:02Z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